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G:\教学秘书0618\7.推荐免试\2025级推免\公布学生\公示\"/>
    </mc:Choice>
  </mc:AlternateContent>
  <xr:revisionPtr revIDLastSave="0" documentId="13_ncr:1_{BEB47F90-81A5-42B1-9FA6-B78205809D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推免排名表" sheetId="2" r:id="rId1"/>
    <sheet name="加分明细及得分公示表" sheetId="3" r:id="rId2"/>
  </sheets>
  <externalReferences>
    <externalReference r:id="rId3"/>
  </externalReferences>
  <definedNames>
    <definedName name="_xlnm._FilterDatabase" localSheetId="0" hidden="1">推免排名表!$M$1:$M$102</definedName>
    <definedName name="_xlnm.Print_Titles" localSheetId="0">推免排名表!$1:$1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3" i="3" l="1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  <c r="M102" i="2"/>
  <c r="G102" i="2"/>
  <c r="H102" i="2" s="1"/>
  <c r="K102" i="2" s="1"/>
  <c r="M101" i="2"/>
  <c r="G101" i="2"/>
  <c r="H101" i="2" s="1"/>
  <c r="K101" i="2" s="1"/>
  <c r="M100" i="2"/>
  <c r="G100" i="2"/>
  <c r="H100" i="2" s="1"/>
  <c r="K100" i="2" s="1"/>
  <c r="M99" i="2"/>
  <c r="G99" i="2"/>
  <c r="H99" i="2" s="1"/>
  <c r="K99" i="2" s="1"/>
  <c r="M98" i="2"/>
  <c r="G98" i="2"/>
  <c r="H98" i="2" s="1"/>
  <c r="K98" i="2" s="1"/>
  <c r="M97" i="2"/>
  <c r="G97" i="2"/>
  <c r="H97" i="2" s="1"/>
  <c r="K97" i="2" s="1"/>
  <c r="M96" i="2"/>
  <c r="G96" i="2"/>
  <c r="H96" i="2" s="1"/>
  <c r="K96" i="2" s="1"/>
  <c r="M95" i="2"/>
  <c r="G95" i="2"/>
  <c r="H95" i="2" s="1"/>
  <c r="K95" i="2" s="1"/>
  <c r="M94" i="2"/>
  <c r="G94" i="2"/>
  <c r="H94" i="2" s="1"/>
  <c r="K94" i="2" s="1"/>
  <c r="M93" i="2"/>
  <c r="G93" i="2"/>
  <c r="H93" i="2" s="1"/>
  <c r="K93" i="2" s="1"/>
  <c r="M92" i="2"/>
  <c r="G92" i="2"/>
  <c r="H92" i="2" s="1"/>
  <c r="K92" i="2" s="1"/>
  <c r="M91" i="2"/>
  <c r="G91" i="2"/>
  <c r="H91" i="2" s="1"/>
  <c r="K91" i="2" s="1"/>
  <c r="M90" i="2"/>
  <c r="G90" i="2"/>
  <c r="H90" i="2" s="1"/>
  <c r="K90" i="2" s="1"/>
  <c r="M89" i="2"/>
  <c r="G89" i="2"/>
  <c r="H89" i="2" s="1"/>
  <c r="K89" i="2" s="1"/>
  <c r="M88" i="2"/>
  <c r="G88" i="2"/>
  <c r="H88" i="2" s="1"/>
  <c r="K88" i="2" s="1"/>
  <c r="M87" i="2"/>
  <c r="G87" i="2"/>
  <c r="H87" i="2" s="1"/>
  <c r="K87" i="2" s="1"/>
  <c r="M86" i="2"/>
  <c r="G86" i="2"/>
  <c r="H86" i="2" s="1"/>
  <c r="K86" i="2" s="1"/>
  <c r="M85" i="2"/>
  <c r="G85" i="2"/>
  <c r="H85" i="2" s="1"/>
  <c r="K85" i="2" s="1"/>
  <c r="M84" i="2"/>
  <c r="G84" i="2"/>
  <c r="H84" i="2" s="1"/>
  <c r="K84" i="2" s="1"/>
  <c r="M83" i="2"/>
  <c r="G83" i="2"/>
  <c r="H83" i="2" s="1"/>
  <c r="K83" i="2" s="1"/>
  <c r="M82" i="2"/>
  <c r="G82" i="2"/>
  <c r="H82" i="2" s="1"/>
  <c r="K82" i="2" s="1"/>
  <c r="M81" i="2"/>
  <c r="G81" i="2"/>
  <c r="H81" i="2" s="1"/>
  <c r="K81" i="2" s="1"/>
  <c r="M80" i="2"/>
  <c r="G80" i="2"/>
  <c r="H80" i="2" s="1"/>
  <c r="K80" i="2" s="1"/>
  <c r="M79" i="2"/>
  <c r="G79" i="2"/>
  <c r="H79" i="2" s="1"/>
  <c r="K79" i="2" s="1"/>
  <c r="M78" i="2"/>
  <c r="G78" i="2"/>
  <c r="H78" i="2" s="1"/>
  <c r="K78" i="2" s="1"/>
  <c r="M77" i="2"/>
  <c r="G77" i="2"/>
  <c r="H77" i="2" s="1"/>
  <c r="K77" i="2" s="1"/>
  <c r="M76" i="2"/>
  <c r="G76" i="2"/>
  <c r="H76" i="2" s="1"/>
  <c r="K76" i="2" s="1"/>
  <c r="M75" i="2"/>
  <c r="G75" i="2"/>
  <c r="H75" i="2" s="1"/>
  <c r="K75" i="2" s="1"/>
  <c r="M74" i="2"/>
  <c r="G74" i="2"/>
  <c r="H74" i="2" s="1"/>
  <c r="K74" i="2" s="1"/>
  <c r="M73" i="2"/>
  <c r="G73" i="2"/>
  <c r="H73" i="2" s="1"/>
  <c r="K73" i="2" s="1"/>
  <c r="M72" i="2"/>
  <c r="G72" i="2"/>
  <c r="H72" i="2" s="1"/>
  <c r="K72" i="2" s="1"/>
  <c r="M71" i="2"/>
  <c r="G71" i="2"/>
  <c r="H71" i="2" s="1"/>
  <c r="K71" i="2" s="1"/>
  <c r="M70" i="2"/>
  <c r="G70" i="2"/>
  <c r="H70" i="2" s="1"/>
  <c r="K70" i="2" s="1"/>
  <c r="M69" i="2"/>
  <c r="G69" i="2"/>
  <c r="H69" i="2" s="1"/>
  <c r="K69" i="2" s="1"/>
  <c r="M68" i="2"/>
  <c r="G68" i="2"/>
  <c r="H68" i="2" s="1"/>
  <c r="K68" i="2" s="1"/>
  <c r="M67" i="2"/>
  <c r="G67" i="2"/>
  <c r="H67" i="2" s="1"/>
  <c r="K67" i="2" s="1"/>
  <c r="M66" i="2"/>
  <c r="G66" i="2"/>
  <c r="H66" i="2" s="1"/>
  <c r="K66" i="2" s="1"/>
  <c r="M65" i="2"/>
  <c r="G65" i="2"/>
  <c r="H65" i="2" s="1"/>
  <c r="K65" i="2" s="1"/>
  <c r="M64" i="2"/>
  <c r="G64" i="2"/>
  <c r="H64" i="2" s="1"/>
  <c r="K64" i="2" s="1"/>
  <c r="M63" i="2"/>
  <c r="G63" i="2"/>
  <c r="H63" i="2" s="1"/>
  <c r="K63" i="2" s="1"/>
  <c r="M62" i="2"/>
  <c r="G62" i="2"/>
  <c r="H62" i="2" s="1"/>
  <c r="K62" i="2" s="1"/>
  <c r="M61" i="2"/>
  <c r="G61" i="2"/>
  <c r="H61" i="2" s="1"/>
  <c r="K61" i="2" s="1"/>
  <c r="H60" i="2"/>
  <c r="K60" i="2" s="1"/>
  <c r="G60" i="2"/>
  <c r="M59" i="2"/>
  <c r="G59" i="2"/>
  <c r="H59" i="2" s="1"/>
  <c r="K59" i="2" s="1"/>
  <c r="M58" i="2"/>
  <c r="G58" i="2"/>
  <c r="H58" i="2" s="1"/>
  <c r="K58" i="2" s="1"/>
  <c r="M57" i="2"/>
  <c r="G57" i="2"/>
  <c r="H57" i="2" s="1"/>
  <c r="K57" i="2" s="1"/>
  <c r="M56" i="2"/>
  <c r="G56" i="2"/>
  <c r="H56" i="2" s="1"/>
  <c r="K56" i="2" s="1"/>
  <c r="M55" i="2"/>
  <c r="G55" i="2"/>
  <c r="H55" i="2" s="1"/>
  <c r="K55" i="2" s="1"/>
  <c r="G54" i="2"/>
  <c r="H54" i="2" s="1"/>
  <c r="K54" i="2" s="1"/>
  <c r="M53" i="2"/>
  <c r="G53" i="2"/>
  <c r="H53" i="2" s="1"/>
  <c r="K53" i="2" s="1"/>
  <c r="M52" i="2"/>
  <c r="G52" i="2"/>
  <c r="H52" i="2" s="1"/>
  <c r="K52" i="2" s="1"/>
  <c r="M51" i="2"/>
  <c r="G51" i="2"/>
  <c r="H51" i="2" s="1"/>
  <c r="K51" i="2" s="1"/>
  <c r="G50" i="2"/>
  <c r="H50" i="2" s="1"/>
  <c r="K50" i="2" s="1"/>
  <c r="M49" i="2"/>
  <c r="G49" i="2"/>
  <c r="H49" i="2" s="1"/>
  <c r="K49" i="2" s="1"/>
  <c r="M48" i="2"/>
  <c r="G48" i="2"/>
  <c r="H48" i="2" s="1"/>
  <c r="K48" i="2" s="1"/>
  <c r="M47" i="2"/>
  <c r="G47" i="2"/>
  <c r="H47" i="2" s="1"/>
  <c r="K47" i="2" s="1"/>
  <c r="M46" i="2"/>
  <c r="G46" i="2"/>
  <c r="H46" i="2" s="1"/>
  <c r="K46" i="2" s="1"/>
  <c r="M45" i="2"/>
  <c r="G45" i="2"/>
  <c r="H45" i="2" s="1"/>
  <c r="K45" i="2" s="1"/>
  <c r="M44" i="2"/>
  <c r="G44" i="2"/>
  <c r="H44" i="2" s="1"/>
  <c r="K44" i="2" s="1"/>
  <c r="M43" i="2"/>
  <c r="G43" i="2"/>
  <c r="H43" i="2" s="1"/>
  <c r="K43" i="2" s="1"/>
  <c r="M42" i="2"/>
  <c r="G42" i="2"/>
  <c r="H42" i="2" s="1"/>
  <c r="K42" i="2" s="1"/>
  <c r="G41" i="2"/>
  <c r="H41" i="2" s="1"/>
  <c r="K41" i="2" s="1"/>
  <c r="M40" i="2"/>
  <c r="G40" i="2"/>
  <c r="H40" i="2" s="1"/>
  <c r="K40" i="2" s="1"/>
  <c r="M39" i="2"/>
  <c r="G39" i="2"/>
  <c r="H39" i="2" s="1"/>
  <c r="K39" i="2" s="1"/>
  <c r="M38" i="2"/>
  <c r="G38" i="2"/>
  <c r="H38" i="2" s="1"/>
  <c r="K38" i="2" s="1"/>
  <c r="M37" i="2"/>
  <c r="G37" i="2"/>
  <c r="H37" i="2" s="1"/>
  <c r="K37" i="2" s="1"/>
  <c r="M36" i="2"/>
  <c r="G36" i="2"/>
  <c r="H36" i="2" s="1"/>
  <c r="K36" i="2" s="1"/>
  <c r="M35" i="2"/>
  <c r="G35" i="2"/>
  <c r="H35" i="2" s="1"/>
  <c r="K35" i="2" s="1"/>
  <c r="M34" i="2"/>
  <c r="G34" i="2"/>
  <c r="H34" i="2" s="1"/>
  <c r="K34" i="2" s="1"/>
  <c r="M33" i="2"/>
  <c r="G33" i="2"/>
  <c r="H33" i="2" s="1"/>
  <c r="K33" i="2" s="1"/>
  <c r="M32" i="2"/>
  <c r="G32" i="2"/>
  <c r="H32" i="2" s="1"/>
  <c r="K32" i="2" s="1"/>
  <c r="M31" i="2"/>
  <c r="G31" i="2"/>
  <c r="H31" i="2" s="1"/>
  <c r="K31" i="2" s="1"/>
  <c r="M30" i="2"/>
  <c r="G30" i="2"/>
  <c r="H30" i="2" s="1"/>
  <c r="K30" i="2" s="1"/>
  <c r="M29" i="2"/>
  <c r="G29" i="2"/>
  <c r="H29" i="2" s="1"/>
  <c r="K29" i="2" s="1"/>
  <c r="M28" i="2"/>
  <c r="G28" i="2"/>
  <c r="H28" i="2" s="1"/>
  <c r="K28" i="2" s="1"/>
  <c r="M27" i="2"/>
  <c r="G27" i="2"/>
  <c r="H27" i="2" s="1"/>
  <c r="K27" i="2" s="1"/>
  <c r="M26" i="2"/>
  <c r="G26" i="2"/>
  <c r="H26" i="2" s="1"/>
  <c r="K26" i="2" s="1"/>
  <c r="M25" i="2"/>
  <c r="G25" i="2"/>
  <c r="H25" i="2" s="1"/>
  <c r="K25" i="2" s="1"/>
  <c r="M24" i="2"/>
  <c r="G24" i="2"/>
  <c r="H24" i="2" s="1"/>
  <c r="K24" i="2" s="1"/>
  <c r="M23" i="2"/>
  <c r="G23" i="2"/>
  <c r="H23" i="2" s="1"/>
  <c r="K23" i="2" s="1"/>
  <c r="M22" i="2"/>
  <c r="G22" i="2"/>
  <c r="H22" i="2" s="1"/>
  <c r="K22" i="2" s="1"/>
  <c r="M21" i="2"/>
  <c r="G21" i="2"/>
  <c r="H21" i="2" s="1"/>
  <c r="K21" i="2" s="1"/>
  <c r="M20" i="2"/>
  <c r="G20" i="2"/>
  <c r="H20" i="2" s="1"/>
  <c r="K20" i="2" s="1"/>
  <c r="M19" i="2"/>
  <c r="G19" i="2"/>
  <c r="H19" i="2" s="1"/>
  <c r="K19" i="2" s="1"/>
  <c r="M18" i="2"/>
  <c r="G18" i="2"/>
  <c r="H18" i="2" s="1"/>
  <c r="K18" i="2" s="1"/>
  <c r="M17" i="2"/>
  <c r="G17" i="2"/>
  <c r="H17" i="2" s="1"/>
  <c r="K17" i="2" s="1"/>
  <c r="M16" i="2"/>
  <c r="G16" i="2"/>
  <c r="H16" i="2" s="1"/>
  <c r="K16" i="2" s="1"/>
  <c r="M15" i="2"/>
  <c r="G15" i="2"/>
  <c r="H15" i="2" s="1"/>
  <c r="K15" i="2" s="1"/>
  <c r="M14" i="2"/>
  <c r="G14" i="2"/>
  <c r="H14" i="2" s="1"/>
  <c r="K14" i="2" s="1"/>
  <c r="M13" i="2"/>
  <c r="G13" i="2"/>
  <c r="H13" i="2" s="1"/>
  <c r="K13" i="2" s="1"/>
  <c r="M12" i="2"/>
  <c r="G12" i="2"/>
  <c r="H12" i="2" s="1"/>
  <c r="K12" i="2" s="1"/>
  <c r="M11" i="2"/>
  <c r="G11" i="2"/>
  <c r="H11" i="2" s="1"/>
  <c r="K11" i="2" s="1"/>
  <c r="M10" i="2"/>
  <c r="G10" i="2"/>
  <c r="H10" i="2" s="1"/>
  <c r="K10" i="2" s="1"/>
  <c r="M9" i="2"/>
  <c r="G9" i="2"/>
  <c r="H9" i="2" s="1"/>
  <c r="K9" i="2" s="1"/>
  <c r="M8" i="2"/>
  <c r="G8" i="2"/>
  <c r="H8" i="2" s="1"/>
  <c r="K8" i="2" s="1"/>
  <c r="M7" i="2"/>
  <c r="G7" i="2"/>
  <c r="H7" i="2" s="1"/>
  <c r="K7" i="2" s="1"/>
  <c r="M6" i="2"/>
  <c r="G6" i="2"/>
  <c r="H6" i="2" s="1"/>
  <c r="K6" i="2" s="1"/>
  <c r="M5" i="2"/>
  <c r="G5" i="2"/>
  <c r="H5" i="2" s="1"/>
  <c r="K5" i="2" s="1"/>
  <c r="M4" i="2"/>
  <c r="G4" i="2"/>
  <c r="H4" i="2" s="1"/>
  <c r="K4" i="2" s="1"/>
  <c r="M3" i="2"/>
  <c r="G3" i="2"/>
  <c r="H3" i="2" s="1"/>
  <c r="K3" i="2" s="1"/>
  <c r="M2" i="2"/>
  <c r="G2" i="2"/>
  <c r="H2" i="2" s="1"/>
  <c r="K2" i="2" s="1"/>
</calcChain>
</file>

<file path=xl/sharedStrings.xml><?xml version="1.0" encoding="utf-8"?>
<sst xmlns="http://schemas.openxmlformats.org/spreadsheetml/2006/main" count="511" uniqueCount="333">
  <si>
    <t>学号</t>
  </si>
  <si>
    <t>姓名</t>
  </si>
  <si>
    <t>专业排名</t>
  </si>
  <si>
    <t>GPA</t>
  </si>
  <si>
    <t>科研训练成绩</t>
  </si>
  <si>
    <t>科研训练绩点</t>
  </si>
  <si>
    <t>推免绩点（GPA占80%+科研训练占15%）</t>
  </si>
  <si>
    <t>换算百分制</t>
  </si>
  <si>
    <t>科研成果</t>
  </si>
  <si>
    <t>思想素质</t>
  </si>
  <si>
    <t>推免总得分</t>
  </si>
  <si>
    <t>推免综合排名</t>
  </si>
  <si>
    <t>推免类型</t>
  </si>
  <si>
    <t>36720212204697</t>
  </si>
  <si>
    <t>肖郡灵</t>
  </si>
  <si>
    <t>A</t>
  </si>
  <si>
    <t>36720212204724</t>
  </si>
  <si>
    <t>朱菲</t>
  </si>
  <si>
    <t>36720212204662</t>
  </si>
  <si>
    <t>刘瞬恒</t>
  </si>
  <si>
    <t>A-</t>
  </si>
  <si>
    <t>36720212204719</t>
  </si>
  <si>
    <t>郑敏奕</t>
  </si>
  <si>
    <t>A+</t>
  </si>
  <si>
    <t>36720212204713</t>
  </si>
  <si>
    <t>张欣悦</t>
  </si>
  <si>
    <t>36720212204659</t>
  </si>
  <si>
    <t>林智宏</t>
  </si>
  <si>
    <t>21620212203307</t>
  </si>
  <si>
    <t>胡忆凝</t>
  </si>
  <si>
    <t>B</t>
  </si>
  <si>
    <t>36720212204698</t>
  </si>
  <si>
    <t>邢栋栋</t>
  </si>
  <si>
    <t>36720212204643</t>
  </si>
  <si>
    <t>李冰艳</t>
  </si>
  <si>
    <t>21620212203301</t>
  </si>
  <si>
    <t>段逸扬</t>
  </si>
  <si>
    <t>21620212203316</t>
  </si>
  <si>
    <t>贾宇园</t>
  </si>
  <si>
    <t>21620212203383</t>
  </si>
  <si>
    <t>曾彦</t>
  </si>
  <si>
    <t>36720212204607</t>
  </si>
  <si>
    <t>陈思禹</t>
  </si>
  <si>
    <t>21620212203381</t>
  </si>
  <si>
    <t>岳思妍</t>
  </si>
  <si>
    <t>21620212203367</t>
  </si>
  <si>
    <t>武玉博</t>
  </si>
  <si>
    <t>B+</t>
  </si>
  <si>
    <t>36720212204624</t>
  </si>
  <si>
    <t>耿上上</t>
  </si>
  <si>
    <t>36720212204707</t>
  </si>
  <si>
    <t>曾凌韬</t>
  </si>
  <si>
    <t>36720212204614</t>
  </si>
  <si>
    <t>陈致远</t>
  </si>
  <si>
    <t>36720212204711</t>
  </si>
  <si>
    <t>张琳昊</t>
  </si>
  <si>
    <t>36720212204633</t>
  </si>
  <si>
    <t>胡蔚</t>
  </si>
  <si>
    <t>36720212204721</t>
  </si>
  <si>
    <t>钟梓轩</t>
  </si>
  <si>
    <t>21620212203306</t>
  </si>
  <si>
    <t>洪季舟</t>
  </si>
  <si>
    <t>36720212204625</t>
  </si>
  <si>
    <t>顾家尊</t>
  </si>
  <si>
    <t>36720212204716</t>
  </si>
  <si>
    <t>赵佳怡</t>
  </si>
  <si>
    <t>21620212203373</t>
  </si>
  <si>
    <t>杨静逸</t>
  </si>
  <si>
    <t>21620212203399</t>
  </si>
  <si>
    <t>钟艺航</t>
  </si>
  <si>
    <t>21620212203396</t>
  </si>
  <si>
    <t>赵庆阳</t>
  </si>
  <si>
    <t>36720212204657</t>
  </si>
  <si>
    <t>林依橦</t>
  </si>
  <si>
    <t>36720212204601</t>
  </si>
  <si>
    <t>敖诗琦</t>
  </si>
  <si>
    <t>36720212204653</t>
  </si>
  <si>
    <t>林安祺</t>
  </si>
  <si>
    <t>21620212203364</t>
  </si>
  <si>
    <t>翁恺晨</t>
  </si>
  <si>
    <t>36720212204714</t>
  </si>
  <si>
    <t>张雨梦</t>
  </si>
  <si>
    <t>21620212203358</t>
  </si>
  <si>
    <t>王思帆</t>
  </si>
  <si>
    <t>36720212204722</t>
  </si>
  <si>
    <t>周洁明</t>
  </si>
  <si>
    <t>21620212203372</t>
  </si>
  <si>
    <t>杨芳静</t>
  </si>
  <si>
    <t>21620212203345</t>
  </si>
  <si>
    <t>沈强</t>
  </si>
  <si>
    <t>36720212204646</t>
  </si>
  <si>
    <t>李鸣宇</t>
  </si>
  <si>
    <t>21620212203375</t>
  </si>
  <si>
    <t>杨准易</t>
  </si>
  <si>
    <t>36720212204647</t>
  </si>
  <si>
    <t>李小竹</t>
  </si>
  <si>
    <t>36720212204628</t>
  </si>
  <si>
    <t>郭弘阳</t>
  </si>
  <si>
    <t>普通推免</t>
  </si>
  <si>
    <t>21620212203382</t>
  </si>
  <si>
    <t>曾相阳</t>
  </si>
  <si>
    <t>36720212204640</t>
  </si>
  <si>
    <t>柯安然</t>
  </si>
  <si>
    <t>36720212204641</t>
  </si>
  <si>
    <t>兰铖杰</t>
  </si>
  <si>
    <t>36720212204708</t>
  </si>
  <si>
    <t>张炳煌</t>
  </si>
  <si>
    <t>21620212203398</t>
  </si>
  <si>
    <t>赵卓</t>
  </si>
  <si>
    <t>21620212203366</t>
  </si>
  <si>
    <t>吴榆</t>
  </si>
  <si>
    <t>21620212203370</t>
  </si>
  <si>
    <t>薛佳</t>
  </si>
  <si>
    <t>20420212202017</t>
  </si>
  <si>
    <t>杨皓峰</t>
  </si>
  <si>
    <t>B-</t>
  </si>
  <si>
    <t>36720212204669</t>
  </si>
  <si>
    <t>马礼辉</t>
  </si>
  <si>
    <t>21620212203357</t>
  </si>
  <si>
    <t>王若熙</t>
  </si>
  <si>
    <t>36720212204627</t>
  </si>
  <si>
    <t>顾一凡</t>
  </si>
  <si>
    <t>36720212204658</t>
  </si>
  <si>
    <t>林颖承</t>
  </si>
  <si>
    <t>21620212203341</t>
  </si>
  <si>
    <t>欧思路</t>
  </si>
  <si>
    <t>21620212203365</t>
  </si>
  <si>
    <t>吴睿琪</t>
  </si>
  <si>
    <t>36720212204622</t>
  </si>
  <si>
    <t>高旭</t>
  </si>
  <si>
    <t>21620212203360</t>
  </si>
  <si>
    <t>王雨晨</t>
  </si>
  <si>
    <t>21620212203304</t>
  </si>
  <si>
    <t>贺心悦</t>
  </si>
  <si>
    <t>36720212204623</t>
  </si>
  <si>
    <t>葛周轩</t>
  </si>
  <si>
    <t>36720212204663</t>
  </si>
  <si>
    <t>刘正茂</t>
  </si>
  <si>
    <t>21620212203342</t>
  </si>
  <si>
    <t>彭瑞</t>
  </si>
  <si>
    <t>36720212204602</t>
  </si>
  <si>
    <t>蔡嘉元</t>
  </si>
  <si>
    <t>21620212203387</t>
  </si>
  <si>
    <t>张丽莎</t>
  </si>
  <si>
    <t>21620212203295</t>
  </si>
  <si>
    <t>陈渝麒</t>
  </si>
  <si>
    <t>21620212203334</t>
  </si>
  <si>
    <t>卢海鑫</t>
  </si>
  <si>
    <t>36720212204637</t>
  </si>
  <si>
    <t>黄震</t>
  </si>
  <si>
    <t>36720212204695</t>
  </si>
  <si>
    <t>吴智垚</t>
  </si>
  <si>
    <t>21620212203326</t>
  </si>
  <si>
    <t>李紫薇</t>
  </si>
  <si>
    <t>21620212203356</t>
  </si>
  <si>
    <t>王昆煜</t>
  </si>
  <si>
    <t>36720212204679</t>
  </si>
  <si>
    <t>苏思尹</t>
  </si>
  <si>
    <t>21620212203333</t>
  </si>
  <si>
    <t>龙泽玮</t>
  </si>
  <si>
    <t>36720212204725</t>
  </si>
  <si>
    <t>邹唯瓒</t>
  </si>
  <si>
    <t>36720212204660</t>
  </si>
  <si>
    <t>林孜妍</t>
  </si>
  <si>
    <t>36720212204652</t>
  </si>
  <si>
    <t>廖怿霖</t>
  </si>
  <si>
    <t>21620212203302</t>
  </si>
  <si>
    <t>高翔</t>
  </si>
  <si>
    <t>36720212204656</t>
  </si>
  <si>
    <t>林诗煜</t>
  </si>
  <si>
    <t>21620212203335</t>
  </si>
  <si>
    <t>卢钰媛</t>
  </si>
  <si>
    <t>21620212203312</t>
  </si>
  <si>
    <t>黄莹莹</t>
  </si>
  <si>
    <t>36720212204629</t>
  </si>
  <si>
    <t>郭槿</t>
  </si>
  <si>
    <t>36720212204631</t>
  </si>
  <si>
    <t>郝愿伟</t>
  </si>
  <si>
    <t>36720212204664</t>
  </si>
  <si>
    <t>路捷</t>
  </si>
  <si>
    <t>36720212204682</t>
  </si>
  <si>
    <t>孙煜</t>
  </si>
  <si>
    <t>21620212203386</t>
  </si>
  <si>
    <t>张慧政</t>
  </si>
  <si>
    <t>30320212200059</t>
  </si>
  <si>
    <t>施羽</t>
  </si>
  <si>
    <t>36720212204611</t>
  </si>
  <si>
    <t>陈雪菲</t>
  </si>
  <si>
    <t>36720212204686</t>
  </si>
  <si>
    <t>王一博</t>
  </si>
  <si>
    <t>C+</t>
  </si>
  <si>
    <t>21620212203320</t>
  </si>
  <si>
    <t>李晨萌</t>
  </si>
  <si>
    <t>36720212204702</t>
  </si>
  <si>
    <t>姚瑀</t>
  </si>
  <si>
    <t>36720212204699</t>
  </si>
  <si>
    <t>熊兮烨</t>
  </si>
  <si>
    <t>21620212203376</t>
  </si>
  <si>
    <t>杨紫淑</t>
  </si>
  <si>
    <t>36720212204687</t>
  </si>
  <si>
    <t>温琪颖</t>
  </si>
  <si>
    <t>21620212203352</t>
  </si>
  <si>
    <t>王安馨</t>
  </si>
  <si>
    <t>21620212203344</t>
  </si>
  <si>
    <t>冉小琴</t>
  </si>
  <si>
    <t>36720212204678</t>
  </si>
  <si>
    <t>宋欣宇</t>
  </si>
  <si>
    <t>21620212203355</t>
  </si>
  <si>
    <t>王晶媛</t>
  </si>
  <si>
    <t>36720212204683</t>
  </si>
  <si>
    <t>覃凯宏</t>
  </si>
  <si>
    <t>21620212203388</t>
  </si>
  <si>
    <t>张敏</t>
  </si>
  <si>
    <t>21620212203321</t>
  </si>
  <si>
    <t>李兰芳</t>
  </si>
  <si>
    <t>36720212204618</t>
  </si>
  <si>
    <t>董英豪</t>
  </si>
  <si>
    <t>21620212203293</t>
  </si>
  <si>
    <t>曹家瑞</t>
  </si>
  <si>
    <t>21620212203394</t>
  </si>
  <si>
    <t>张云芃</t>
  </si>
  <si>
    <t>36720212204639</t>
  </si>
  <si>
    <t>姜梓涵</t>
  </si>
  <si>
    <t>2025年推免特殊学术及思想素质加分公示表</t>
  </si>
  <si>
    <t>序号</t>
  </si>
  <si>
    <t>加分公式</t>
  </si>
  <si>
    <t>总加分</t>
  </si>
  <si>
    <t>加分明细</t>
  </si>
  <si>
    <t>全国生命科学竞赛</t>
  </si>
  <si>
    <t>中国国际“互联网＋”大学生创新创业大赛</t>
  </si>
  <si>
    <t>合成生物学竞赛</t>
  </si>
  <si>
    <t>iGem</t>
  </si>
  <si>
    <t>Science Of The Total Environment</t>
  </si>
  <si>
    <t>ADVANCEDSCIENCE</t>
  </si>
  <si>
    <t>3*0.25</t>
  </si>
  <si>
    <t>第九届全国生命科学竞赛一等奖，3/3，贡献度证明25%</t>
  </si>
  <si>
    <t>第九届一等奖，3/3</t>
  </si>
  <si>
    <t>3*0.18</t>
  </si>
  <si>
    <t>第八届全国生命科学竞赛一等奖，4/4，贡献度证明18%</t>
  </si>
  <si>
    <t>第八届一等奖，4/4</t>
  </si>
  <si>
    <t>2*0.13</t>
  </si>
  <si>
    <t>第九届全国生命科学竞赛二等奖，3/4，贡献度证明13%</t>
  </si>
  <si>
    <t>第九届二等奖，3/4</t>
  </si>
  <si>
    <t>1*0.08</t>
  </si>
  <si>
    <t>第九届全国生命科学竞赛三等奖，4/5，贡献度证明8%</t>
  </si>
  <si>
    <t>第九届三等奖，4/5</t>
  </si>
  <si>
    <t>2*0.17</t>
  </si>
  <si>
    <t>第三届合成生物学竞赛银奖，1/10，贡献度证明17%</t>
  </si>
  <si>
    <t>第三届银奖，1/10</t>
  </si>
  <si>
    <t>2*0.12</t>
  </si>
  <si>
    <t>第三届合成生物学竞赛银奖，5/10，贡献度证明12%</t>
  </si>
  <si>
    <t>第三届银奖，5/10</t>
  </si>
  <si>
    <t>2*0.08</t>
  </si>
  <si>
    <t>第九届全国生命科学竞赛二等奖，5/5，贡献度证明8%</t>
  </si>
  <si>
    <t>第九届二等奖，5/5</t>
  </si>
  <si>
    <t>第九届全国生命科学竞赛二等奖，4/4，贡献度证明13%</t>
  </si>
  <si>
    <t>第九届二等奖，4/4</t>
  </si>
  <si>
    <t>2*0.3</t>
  </si>
  <si>
    <t>第八届全国生命科学竞赛二等奖，2/3，贡献度证明30%</t>
  </si>
  <si>
    <t>第八届二等奖，2/3</t>
  </si>
  <si>
    <t>5*0.05</t>
  </si>
  <si>
    <t>2023中国国际创新大赛金奖，8/12，贡献度证明5%</t>
  </si>
  <si>
    <t>2023年金奖，8/12</t>
  </si>
  <si>
    <t>3*0.07</t>
  </si>
  <si>
    <t>第三届合成生物学竞赛金奖，9/10，贡献度证明7%</t>
  </si>
  <si>
    <t>第三届金奖，9/10</t>
  </si>
  <si>
    <t>2*0.2</t>
  </si>
  <si>
    <t>第八届全国生命科学竞赛二等奖，3/3，贡献度证明20%</t>
  </si>
  <si>
    <t>第八届二等奖，3/3</t>
  </si>
  <si>
    <t>3*0.08+2*0.2</t>
  </si>
  <si>
    <t>第三届合成生物学竞赛金奖，1/15，贡献度证明8%
第九届全国生命科学竞赛二等奖，3/4，贡献度证明20%</t>
  </si>
  <si>
    <t>第三届金奖，1/15</t>
  </si>
  <si>
    <t>第三届合成生物学竞赛金奖，8/15，贡献度证明7%</t>
  </si>
  <si>
    <t>第三届金奖，8/15</t>
  </si>
  <si>
    <t>3*0.5+1*0.07+2*0.1</t>
  </si>
  <si>
    <t>第八届全国生命科学竞赛一等奖，1/5，贡献度证明50%
第九届全国生命科学竞赛三等奖，5/5，贡献度证明7%
Science Of The Total Environment,C类期刊，3/8</t>
  </si>
  <si>
    <t>第八届一等奖，1/5第九届三等奖，5/5</t>
  </si>
  <si>
    <t>2024年7月，影响因子8.2，C类期刊</t>
  </si>
  <si>
    <t>第八届全国生命科学竞赛一等奖，2/5，贡献度证明25%</t>
  </si>
  <si>
    <t>第八届一等奖，2/5</t>
  </si>
  <si>
    <t>1/5</t>
  </si>
  <si>
    <t>第八届全国生命科学竞赛三等奖，5人无排序，贡献度证明20%</t>
  </si>
  <si>
    <t>第八届三等奖，共5人</t>
  </si>
  <si>
    <t>3*0.5</t>
  </si>
  <si>
    <t>2024合成生物学创新赛金奖，1/8，贡献度证明50%</t>
  </si>
  <si>
    <t>第三届金奖，1/8</t>
  </si>
  <si>
    <t>4*0.2</t>
  </si>
  <si>
    <t>2023年中国国际大学生创新大赛（2023）产业命题赛道银奖，2/8，贡献度证明20%</t>
  </si>
  <si>
    <t>2023年银奖，2/8</t>
  </si>
  <si>
    <t>2/3</t>
  </si>
  <si>
    <t>第八届全国生命科学竞赛二等奖，3人无排序，贡献度证明33.3%</t>
  </si>
  <si>
    <t>第八届二等奖，共3人</t>
  </si>
  <si>
    <t>5*0.03+3*0.03</t>
  </si>
  <si>
    <t>iGEM国际遗传工程机器大赛金奖，7/17，贡献度证明无占比
2024合成生物学创新赛金奖，6/8，贡献度证明无占比</t>
  </si>
  <si>
    <t>第三届金奖，6/8</t>
  </si>
  <si>
    <t>2023年金奖，7/17</t>
  </si>
  <si>
    <t>1/5+3*0.08</t>
  </si>
  <si>
    <t>第八届全国生命科学竞赛三等奖，5人无排序，贡献度证明20%
第三届合成生物学竞赛金奖，5/15，贡献度证明8%</t>
  </si>
  <si>
    <t>第三届金奖，5/15</t>
  </si>
  <si>
    <t>3*0.07+1/5</t>
  </si>
  <si>
    <t>第三届合成生物学竞赛金奖，10/15，贡献度证明7%
第八届全国生命科学竞赛三等奖，5人无排序，贡献度证明20%</t>
  </si>
  <si>
    <t>第三届金奖，10/15</t>
  </si>
  <si>
    <t>2*0.5</t>
  </si>
  <si>
    <t>第八届全国生命科学竞赛二等奖，1/3，贡献度证明50%</t>
  </si>
  <si>
    <t>第八届二等奖，1/3</t>
  </si>
  <si>
    <t>1/5+3*0.05</t>
  </si>
  <si>
    <t>第三届合成生物学竞赛金奖，14/15，贡献度证明5%
第八届全国生命科学竞赛三等奖，5人无排序，贡献度证明20%</t>
  </si>
  <si>
    <t>第三届金奖，14/15</t>
  </si>
  <si>
    <t>3*0.24</t>
  </si>
  <si>
    <t>第八届全国生命科学竞赛一等奖，3/4，贡献度证明24%</t>
  </si>
  <si>
    <t>第八届一等奖，3/4</t>
  </si>
  <si>
    <t>3*0.28</t>
  </si>
  <si>
    <t>第八届全国生命科学竞赛一等奖，2/4，贡献度证明28%</t>
  </si>
  <si>
    <t>第八届一等奖，2/4</t>
  </si>
  <si>
    <t>2*0.75</t>
  </si>
  <si>
    <t>第九届全国生命科学竞赛二等奖，1/5，贡献度证明75%</t>
  </si>
  <si>
    <t>第九届二等奖，1/5</t>
  </si>
  <si>
    <t>3*0.1+3*0.08</t>
  </si>
  <si>
    <t>第八届全国生命科学竞赛一等奖，3/5，贡献度证明10%
第三届合成生物学竞赛金奖，4/15，贡献度证明8%</t>
  </si>
  <si>
    <t>第八届一等奖，3/5</t>
  </si>
  <si>
    <t>第三届金奖，4/15</t>
  </si>
  <si>
    <t>第三届合成生物学竞赛金奖，6/15，贡献度证明7%
第八届全国生命科学竞赛三等奖，5人无排序，贡献度证明20%</t>
  </si>
  <si>
    <t>第三届金奖，6/15</t>
  </si>
  <si>
    <t>2*0.04</t>
  </si>
  <si>
    <t>Journal Of Cleaner Production,C类期刊，6/7</t>
  </si>
  <si>
    <t>2024年1月，影响因子9.7，C类期刊</t>
  </si>
  <si>
    <t>3*0.35</t>
  </si>
  <si>
    <t>第八届全国生命科学竞赛一等奖，2/4，贡献度证明35%</t>
  </si>
  <si>
    <t>第八届全国生命科学竞赛一等奖，1/4，贡献度证明50%</t>
  </si>
  <si>
    <t>第八届一等奖，1/4</t>
  </si>
  <si>
    <t>3*0.15</t>
  </si>
  <si>
    <t>第八届全国生命科学竞赛一等奖，3/4，贡献度证明15%</t>
  </si>
  <si>
    <t>强基计划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</si>
</sst>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.0000_);[Red]\(0.0000\)"/>
    <numFmt numFmtId="179" formatCode="0.0000"/>
  </numFmts>
  <fonts count="11" x14ac:knownFonts="1">
    <font>
      <sz val="11"/>
      <color theme="1"/>
      <name val="等线"/>
      <charset val="134"/>
      <scheme val="minor"/>
    </font>
    <font>
      <b/>
      <sz val="11"/>
      <name val="等线"/>
      <charset val="134"/>
    </font>
    <font>
      <sz val="11"/>
      <name val="等线"/>
      <charset val="134"/>
    </font>
    <font>
      <sz val="10"/>
      <color rgb="FF000000"/>
      <name val="等线"/>
      <charset val="134"/>
      <scheme val="minor"/>
    </font>
    <font>
      <sz val="11"/>
      <color rgb="FF000000"/>
      <name val="等线"/>
      <charset val="134"/>
    </font>
    <font>
      <b/>
      <sz val="11"/>
      <color theme="1"/>
      <name val="等线"/>
      <charset val="134"/>
      <scheme val="minor"/>
    </font>
    <font>
      <b/>
      <sz val="11"/>
      <name val="Calibri"/>
      <family val="2"/>
    </font>
    <font>
      <b/>
      <sz val="11"/>
      <name val="宋体"/>
      <charset val="134"/>
    </font>
    <font>
      <sz val="9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2" fontId="0" fillId="0" borderId="0" xfId="0" applyNumberFormat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/>
    </xf>
    <xf numFmtId="0" fontId="5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78" fontId="0" fillId="0" borderId="0" xfId="0" applyNumberForma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0" fillId="0" borderId="2" xfId="0" applyNumberFormat="1" applyFont="1" applyBorder="1" applyAlignment="1">
      <alignment horizontal="center" vertical="center"/>
    </xf>
    <xf numFmtId="179" fontId="0" fillId="0" borderId="2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0" fillId="0" borderId="3" xfId="0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Border="1">
      <alignment vertical="center"/>
    </xf>
    <xf numFmtId="0" fontId="0" fillId="0" borderId="3" xfId="0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49" fontId="0" fillId="0" borderId="3" xfId="0" applyNumberForma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9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5945;&#23398;&#31192;&#20070;0618/7.&#25512;&#33616;&#20813;&#35797;/2025&#32423;&#25512;&#20813;/&#25512;&#20813;&#24847;&#24895;&#24449;&#27714;/&#12304;240818&#12305;&#29983;&#21629;&#31185;&#23398;&#23398;&#38498;2025&#24180;&#25512;&#20813;&#24847;&#24895;&#20449;&#24687;&#24449;&#38598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5年推免意愿征集"/>
    </sheetNames>
    <sheetDataSet>
      <sheetData sheetId="0">
        <row r="3">
          <cell r="C3" t="str">
            <v>姓名</v>
          </cell>
          <cell r="D3" t="str">
            <v>专业</v>
          </cell>
          <cell r="E3" t="str">
            <v>是否参加推免</v>
          </cell>
          <cell r="F3" t="str">
            <v>是否为强基学生</v>
          </cell>
          <cell r="G3" t="str">
            <v>是否曾退出强基计划</v>
          </cell>
          <cell r="H3" t="str">
            <v>是否为拔尖学生</v>
          </cell>
          <cell r="I3" t="str">
            <v>推免类型</v>
          </cell>
        </row>
        <row r="4">
          <cell r="C4" t="str">
            <v>肖郡灵</v>
          </cell>
          <cell r="D4" t="str">
            <v>生物技术</v>
          </cell>
          <cell r="E4" t="str">
            <v>是</v>
          </cell>
          <cell r="F4" t="str">
            <v>否</v>
          </cell>
          <cell r="G4" t="str">
            <v>否</v>
          </cell>
          <cell r="H4" t="str">
            <v>是</v>
          </cell>
          <cell r="I4" t="str">
            <v>普通推免</v>
          </cell>
        </row>
        <row r="5">
          <cell r="C5" t="str">
            <v>陈子扬</v>
          </cell>
          <cell r="D5" t="str">
            <v>生物科学</v>
          </cell>
          <cell r="E5" t="str">
            <v>不参加</v>
          </cell>
          <cell r="F5" t="str">
            <v>否</v>
          </cell>
          <cell r="G5" t="str">
            <v>是</v>
          </cell>
        </row>
        <row r="6">
          <cell r="C6" t="str">
            <v>胡忆凝</v>
          </cell>
          <cell r="D6" t="str">
            <v>生物科学</v>
          </cell>
          <cell r="E6" t="str">
            <v>是</v>
          </cell>
          <cell r="F6" t="str">
            <v>否</v>
          </cell>
          <cell r="G6" t="str">
            <v>否</v>
          </cell>
          <cell r="H6" t="str">
            <v>否</v>
          </cell>
          <cell r="I6" t="str">
            <v>普通推免</v>
          </cell>
        </row>
        <row r="7">
          <cell r="C7" t="str">
            <v>邢栋栋</v>
          </cell>
          <cell r="D7" t="str">
            <v>生物技术</v>
          </cell>
          <cell r="E7" t="str">
            <v>是</v>
          </cell>
          <cell r="F7" t="str">
            <v>否</v>
          </cell>
          <cell r="G7" t="str">
            <v>否</v>
          </cell>
          <cell r="H7" t="str">
            <v>否</v>
          </cell>
          <cell r="I7" t="str">
            <v>普通推免</v>
          </cell>
        </row>
        <row r="8">
          <cell r="C8" t="str">
            <v>张欣悦</v>
          </cell>
          <cell r="D8" t="str">
            <v>生物科学</v>
          </cell>
          <cell r="E8" t="str">
            <v>是</v>
          </cell>
          <cell r="F8" t="str">
            <v>否</v>
          </cell>
          <cell r="G8" t="str">
            <v>否</v>
          </cell>
          <cell r="H8" t="str">
            <v>是</v>
          </cell>
          <cell r="I8" t="str">
            <v>普通推免</v>
          </cell>
        </row>
        <row r="9">
          <cell r="C9" t="str">
            <v>朱菲</v>
          </cell>
          <cell r="D9" t="str">
            <v>生物技术</v>
          </cell>
          <cell r="E9" t="str">
            <v>是</v>
          </cell>
          <cell r="F9" t="str">
            <v>否</v>
          </cell>
          <cell r="G9" t="str">
            <v>否</v>
          </cell>
          <cell r="H9" t="str">
            <v>是</v>
          </cell>
          <cell r="I9" t="str">
            <v>普通推免</v>
          </cell>
        </row>
        <row r="10">
          <cell r="C10" t="str">
            <v>刘瞬恒</v>
          </cell>
          <cell r="D10" t="str">
            <v>生物科学</v>
          </cell>
          <cell r="E10" t="str">
            <v>是</v>
          </cell>
          <cell r="F10" t="str">
            <v>否</v>
          </cell>
          <cell r="G10" t="str">
            <v>否</v>
          </cell>
          <cell r="H10" t="str">
            <v>是</v>
          </cell>
          <cell r="I10" t="str">
            <v>普通推免</v>
          </cell>
        </row>
        <row r="11">
          <cell r="C11" t="str">
            <v>林智宏</v>
          </cell>
          <cell r="D11" t="str">
            <v>生物技术</v>
          </cell>
          <cell r="E11" t="str">
            <v>是</v>
          </cell>
          <cell r="F11" t="str">
            <v>否</v>
          </cell>
          <cell r="G11" t="str">
            <v>否</v>
          </cell>
          <cell r="H11" t="str">
            <v>是</v>
          </cell>
          <cell r="I11" t="str">
            <v>普通推免</v>
          </cell>
        </row>
        <row r="12">
          <cell r="C12" t="str">
            <v>郑敏奕</v>
          </cell>
          <cell r="D12" t="str">
            <v>生物科学</v>
          </cell>
          <cell r="E12" t="str">
            <v>是</v>
          </cell>
          <cell r="F12" t="str">
            <v>否</v>
          </cell>
          <cell r="G12" t="str">
            <v>否</v>
          </cell>
          <cell r="H12" t="str">
            <v>是</v>
          </cell>
          <cell r="I12" t="str">
            <v>普通推免</v>
          </cell>
        </row>
        <row r="13">
          <cell r="C13" t="str">
            <v>武玉博</v>
          </cell>
          <cell r="D13" t="str">
            <v>生物技术</v>
          </cell>
          <cell r="E13" t="str">
            <v>是</v>
          </cell>
          <cell r="F13" t="str">
            <v>否</v>
          </cell>
          <cell r="G13" t="str">
            <v>否</v>
          </cell>
          <cell r="H13" t="str">
            <v>是</v>
          </cell>
          <cell r="I13" t="str">
            <v>普通推免</v>
          </cell>
        </row>
        <row r="14">
          <cell r="C14" t="str">
            <v>曾凌韬</v>
          </cell>
          <cell r="D14" t="str">
            <v>生物科学</v>
          </cell>
          <cell r="E14" t="str">
            <v>是</v>
          </cell>
          <cell r="F14" t="str">
            <v>否</v>
          </cell>
          <cell r="G14" t="str">
            <v>否</v>
          </cell>
          <cell r="H14" t="str">
            <v>是</v>
          </cell>
          <cell r="I14" t="str">
            <v>普通推免</v>
          </cell>
        </row>
        <row r="15">
          <cell r="C15" t="str">
            <v>段逸扬</v>
          </cell>
          <cell r="D15" t="str">
            <v>生物科学</v>
          </cell>
          <cell r="E15" t="str">
            <v>是</v>
          </cell>
          <cell r="F15" t="str">
            <v>否</v>
          </cell>
          <cell r="G15" t="str">
            <v>否</v>
          </cell>
          <cell r="H15" t="str">
            <v>是</v>
          </cell>
          <cell r="I15" t="str">
            <v>普通推免</v>
          </cell>
        </row>
        <row r="16">
          <cell r="C16" t="str">
            <v>李冰艳</v>
          </cell>
          <cell r="D16" t="str">
            <v>生物科学</v>
          </cell>
          <cell r="E16" t="str">
            <v>是</v>
          </cell>
          <cell r="F16" t="str">
            <v>否</v>
          </cell>
          <cell r="G16" t="str">
            <v>否</v>
          </cell>
          <cell r="H16" t="str">
            <v>是</v>
          </cell>
          <cell r="I16" t="str">
            <v>普通推免</v>
          </cell>
        </row>
        <row r="17">
          <cell r="C17" t="str">
            <v>贾宇园</v>
          </cell>
          <cell r="D17" t="str">
            <v>生物科学</v>
          </cell>
          <cell r="E17" t="str">
            <v>是</v>
          </cell>
          <cell r="F17" t="str">
            <v>否</v>
          </cell>
          <cell r="G17" t="str">
            <v>否</v>
          </cell>
          <cell r="H17" t="str">
            <v>否</v>
          </cell>
          <cell r="I17" t="str">
            <v>普通推免</v>
          </cell>
        </row>
        <row r="18">
          <cell r="C18" t="str">
            <v>胡蔚</v>
          </cell>
          <cell r="D18" t="str">
            <v>生物技术</v>
          </cell>
          <cell r="E18" t="str">
            <v>是</v>
          </cell>
          <cell r="F18" t="str">
            <v>否</v>
          </cell>
          <cell r="G18" t="str">
            <v>否</v>
          </cell>
          <cell r="H18" t="str">
            <v>是</v>
          </cell>
          <cell r="I18" t="str">
            <v>普通推免</v>
          </cell>
        </row>
        <row r="19">
          <cell r="C19" t="str">
            <v>耿上上</v>
          </cell>
          <cell r="D19" t="str">
            <v>生物科学</v>
          </cell>
          <cell r="E19" t="str">
            <v>是</v>
          </cell>
          <cell r="F19" t="str">
            <v>否</v>
          </cell>
          <cell r="G19" t="str">
            <v>否</v>
          </cell>
          <cell r="H19" t="str">
            <v>是</v>
          </cell>
          <cell r="I19" t="str">
            <v>普通推免</v>
          </cell>
        </row>
        <row r="20">
          <cell r="C20" t="str">
            <v>曾彦</v>
          </cell>
          <cell r="D20" t="str">
            <v>生物技术</v>
          </cell>
          <cell r="E20" t="str">
            <v>是</v>
          </cell>
          <cell r="F20" t="str">
            <v>是</v>
          </cell>
          <cell r="H20" t="str">
            <v>否</v>
          </cell>
          <cell r="I20" t="str">
            <v>强基计划</v>
          </cell>
        </row>
        <row r="21">
          <cell r="C21" t="str">
            <v>俞哲涵</v>
          </cell>
          <cell r="D21" t="str">
            <v>生物科学</v>
          </cell>
          <cell r="E21" t="str">
            <v>不参加</v>
          </cell>
          <cell r="F21" t="str">
            <v>否</v>
          </cell>
          <cell r="G21" t="str">
            <v>是</v>
          </cell>
        </row>
        <row r="22">
          <cell r="C22" t="str">
            <v>陈思禹</v>
          </cell>
          <cell r="D22" t="str">
            <v>生物技术</v>
          </cell>
          <cell r="E22" t="str">
            <v>是</v>
          </cell>
          <cell r="F22" t="str">
            <v>否</v>
          </cell>
          <cell r="G22" t="str">
            <v>否</v>
          </cell>
          <cell r="H22" t="str">
            <v>是</v>
          </cell>
          <cell r="I22" t="str">
            <v>普通推免</v>
          </cell>
        </row>
        <row r="23">
          <cell r="C23" t="str">
            <v>钟艺航</v>
          </cell>
          <cell r="D23" t="str">
            <v>生物技术</v>
          </cell>
          <cell r="E23" t="str">
            <v>是</v>
          </cell>
          <cell r="F23" t="str">
            <v>否</v>
          </cell>
          <cell r="G23" t="str">
            <v>否</v>
          </cell>
          <cell r="H23" t="str">
            <v>否</v>
          </cell>
          <cell r="I23" t="str">
            <v>普通推免</v>
          </cell>
        </row>
        <row r="24">
          <cell r="C24" t="str">
            <v>徐家鑫</v>
          </cell>
          <cell r="D24" t="str">
            <v>生物科学</v>
          </cell>
          <cell r="E24" t="str">
            <v>不参加</v>
          </cell>
          <cell r="F24" t="str">
            <v>否</v>
          </cell>
          <cell r="G24" t="str">
            <v>是</v>
          </cell>
        </row>
        <row r="25">
          <cell r="C25" t="str">
            <v>钟梓轩</v>
          </cell>
          <cell r="D25" t="str">
            <v>生物科学</v>
          </cell>
          <cell r="E25" t="str">
            <v>是</v>
          </cell>
          <cell r="F25" t="str">
            <v>否</v>
          </cell>
          <cell r="G25" t="str">
            <v>否</v>
          </cell>
          <cell r="H25" t="str">
            <v>是</v>
          </cell>
          <cell r="I25" t="str">
            <v>普通推免</v>
          </cell>
        </row>
        <row r="26">
          <cell r="C26" t="str">
            <v>岳思妍</v>
          </cell>
          <cell r="D26" t="str">
            <v>生物科学</v>
          </cell>
          <cell r="E26" t="str">
            <v>是</v>
          </cell>
          <cell r="F26" t="str">
            <v>否</v>
          </cell>
          <cell r="G26" t="str">
            <v>否</v>
          </cell>
          <cell r="H26" t="str">
            <v>是</v>
          </cell>
          <cell r="I26" t="str">
            <v>普通推免</v>
          </cell>
        </row>
        <row r="27">
          <cell r="C27" t="str">
            <v>顾家尊</v>
          </cell>
          <cell r="D27" t="str">
            <v>生物技术</v>
          </cell>
          <cell r="E27" t="str">
            <v>是</v>
          </cell>
          <cell r="F27" t="str">
            <v>是</v>
          </cell>
          <cell r="G27" t="str">
            <v>否</v>
          </cell>
          <cell r="H27" t="str">
            <v>否</v>
          </cell>
          <cell r="I27" t="str">
            <v>强基计划</v>
          </cell>
        </row>
        <row r="28">
          <cell r="C28" t="str">
            <v>沈强</v>
          </cell>
          <cell r="D28" t="str">
            <v>生物技术</v>
          </cell>
          <cell r="E28" t="str">
            <v>是</v>
          </cell>
          <cell r="F28" t="str">
            <v>否</v>
          </cell>
          <cell r="G28" t="str">
            <v>否</v>
          </cell>
          <cell r="H28" t="str">
            <v>否</v>
          </cell>
          <cell r="I28" t="str">
            <v>普通推免</v>
          </cell>
        </row>
        <row r="29">
          <cell r="C29" t="str">
            <v>赵庆阳</v>
          </cell>
          <cell r="D29" t="str">
            <v>生物技术</v>
          </cell>
          <cell r="E29" t="str">
            <v>是</v>
          </cell>
          <cell r="F29" t="str">
            <v>是</v>
          </cell>
          <cell r="G29" t="str">
            <v>否</v>
          </cell>
          <cell r="H29" t="str">
            <v>是</v>
          </cell>
          <cell r="I29" t="str">
            <v>强基计划</v>
          </cell>
        </row>
        <row r="30">
          <cell r="C30" t="str">
            <v>赵佳怡</v>
          </cell>
          <cell r="D30" t="str">
            <v>生物科学</v>
          </cell>
          <cell r="E30" t="str">
            <v>是</v>
          </cell>
          <cell r="F30" t="str">
            <v>否</v>
          </cell>
          <cell r="G30" t="str">
            <v>否</v>
          </cell>
          <cell r="H30" t="str">
            <v>否</v>
          </cell>
          <cell r="I30" t="str">
            <v>普通推免</v>
          </cell>
        </row>
        <row r="31">
          <cell r="C31" t="str">
            <v>张琳昊</v>
          </cell>
          <cell r="D31" t="str">
            <v>生物科学</v>
          </cell>
          <cell r="E31" t="str">
            <v>是</v>
          </cell>
          <cell r="F31" t="str">
            <v>否</v>
          </cell>
          <cell r="G31" t="str">
            <v>否</v>
          </cell>
          <cell r="H31" t="str">
            <v>是</v>
          </cell>
          <cell r="I31" t="str">
            <v>普通推免</v>
          </cell>
        </row>
        <row r="32">
          <cell r="C32" t="str">
            <v>洪季舟</v>
          </cell>
          <cell r="D32" t="str">
            <v>生物科学</v>
          </cell>
          <cell r="E32" t="str">
            <v>是</v>
          </cell>
          <cell r="F32" t="str">
            <v>是</v>
          </cell>
          <cell r="G32" t="str">
            <v>否</v>
          </cell>
          <cell r="H32" t="str">
            <v>否</v>
          </cell>
          <cell r="I32" t="str">
            <v>强基计划</v>
          </cell>
        </row>
        <row r="33">
          <cell r="C33" t="str">
            <v>杨静逸</v>
          </cell>
          <cell r="D33" t="str">
            <v>生物科学</v>
          </cell>
          <cell r="E33" t="str">
            <v>是</v>
          </cell>
          <cell r="F33" t="str">
            <v>否</v>
          </cell>
          <cell r="G33" t="str">
            <v>否</v>
          </cell>
          <cell r="H33" t="str">
            <v>否</v>
          </cell>
          <cell r="I33" t="str">
            <v>普通推免</v>
          </cell>
        </row>
        <row r="34">
          <cell r="C34" t="str">
            <v>杨准易</v>
          </cell>
          <cell r="D34" t="str">
            <v>生物技术</v>
          </cell>
          <cell r="E34" t="str">
            <v>是</v>
          </cell>
          <cell r="F34" t="str">
            <v>是</v>
          </cell>
          <cell r="G34" t="str">
            <v>否</v>
          </cell>
          <cell r="H34" t="str">
            <v>否</v>
          </cell>
          <cell r="I34" t="str">
            <v>强基计划</v>
          </cell>
        </row>
        <row r="35">
          <cell r="C35" t="str">
            <v>张雨梦</v>
          </cell>
          <cell r="D35" t="str">
            <v>生物科学</v>
          </cell>
          <cell r="E35" t="str">
            <v>是</v>
          </cell>
          <cell r="F35" t="str">
            <v>否</v>
          </cell>
          <cell r="G35" t="str">
            <v>否</v>
          </cell>
          <cell r="H35" t="str">
            <v>是</v>
          </cell>
          <cell r="I35" t="str">
            <v>普通推免</v>
          </cell>
        </row>
        <row r="36">
          <cell r="C36" t="str">
            <v>陈诚</v>
          </cell>
          <cell r="D36" t="str">
            <v>生物科学</v>
          </cell>
          <cell r="E36" t="str">
            <v>不参加</v>
          </cell>
          <cell r="F36" t="str">
            <v>否</v>
          </cell>
          <cell r="G36" t="str">
            <v>否</v>
          </cell>
          <cell r="H36" t="str">
            <v>否</v>
          </cell>
        </row>
        <row r="37">
          <cell r="C37" t="str">
            <v>周洁明</v>
          </cell>
          <cell r="D37" t="str">
            <v>生物科学</v>
          </cell>
          <cell r="E37" t="str">
            <v>是</v>
          </cell>
          <cell r="F37" t="str">
            <v>否</v>
          </cell>
          <cell r="G37" t="str">
            <v>否</v>
          </cell>
          <cell r="H37" t="str">
            <v>否</v>
          </cell>
          <cell r="I37" t="str">
            <v>国优计划</v>
          </cell>
        </row>
        <row r="38">
          <cell r="C38" t="str">
            <v>李鸣宇</v>
          </cell>
          <cell r="D38" t="str">
            <v>生物科学</v>
          </cell>
          <cell r="E38" t="str">
            <v>是</v>
          </cell>
          <cell r="F38" t="str">
            <v>否</v>
          </cell>
          <cell r="G38" t="str">
            <v>否</v>
          </cell>
          <cell r="H38" t="str">
            <v>否</v>
          </cell>
          <cell r="I38" t="str">
            <v>普通推免</v>
          </cell>
        </row>
        <row r="39">
          <cell r="C39" t="str">
            <v>王思帆</v>
          </cell>
          <cell r="D39" t="str">
            <v>生物技术</v>
          </cell>
          <cell r="E39" t="str">
            <v>是</v>
          </cell>
          <cell r="F39" t="str">
            <v>否</v>
          </cell>
          <cell r="G39" t="str">
            <v>否</v>
          </cell>
          <cell r="H39" t="str">
            <v>否</v>
          </cell>
          <cell r="I39" t="str">
            <v>普通推免</v>
          </cell>
        </row>
        <row r="40">
          <cell r="C40" t="str">
            <v>敖诗琦</v>
          </cell>
          <cell r="D40" t="str">
            <v>生物科学</v>
          </cell>
          <cell r="E40" t="str">
            <v>是</v>
          </cell>
          <cell r="F40" t="str">
            <v>否</v>
          </cell>
          <cell r="G40" t="str">
            <v>否</v>
          </cell>
          <cell r="H40" t="str">
            <v>否</v>
          </cell>
          <cell r="I40" t="str">
            <v>普通推免</v>
          </cell>
        </row>
        <row r="41">
          <cell r="C41" t="str">
            <v>郭弘阳</v>
          </cell>
          <cell r="D41" t="str">
            <v>生物技术</v>
          </cell>
          <cell r="E41" t="str">
            <v>是</v>
          </cell>
          <cell r="F41" t="str">
            <v>否</v>
          </cell>
          <cell r="G41" t="str">
            <v>否</v>
          </cell>
          <cell r="H41" t="str">
            <v>否</v>
          </cell>
          <cell r="I41" t="str">
            <v>普通推免</v>
          </cell>
        </row>
        <row r="42">
          <cell r="C42" t="str">
            <v>张炳煌</v>
          </cell>
          <cell r="D42" t="str">
            <v>生物科学</v>
          </cell>
          <cell r="E42" t="str">
            <v>是</v>
          </cell>
          <cell r="F42" t="str">
            <v>否</v>
          </cell>
          <cell r="G42" t="str">
            <v>否</v>
          </cell>
          <cell r="H42" t="str">
            <v>否</v>
          </cell>
          <cell r="I42" t="str">
            <v>普通推免</v>
          </cell>
        </row>
        <row r="43">
          <cell r="C43" t="str">
            <v>翁恺晨</v>
          </cell>
          <cell r="D43" t="str">
            <v>生物科学</v>
          </cell>
          <cell r="E43" t="str">
            <v>是</v>
          </cell>
          <cell r="F43" t="str">
            <v>是</v>
          </cell>
          <cell r="G43" t="str">
            <v>否</v>
          </cell>
          <cell r="H43" t="str">
            <v>否</v>
          </cell>
          <cell r="I43" t="str">
            <v>强基计划</v>
          </cell>
        </row>
        <row r="44">
          <cell r="C44" t="str">
            <v>杨皓峰</v>
          </cell>
          <cell r="D44" t="str">
            <v>生物科学</v>
          </cell>
          <cell r="E44" t="str">
            <v>是</v>
          </cell>
          <cell r="F44" t="str">
            <v>否</v>
          </cell>
          <cell r="G44" t="str">
            <v>否</v>
          </cell>
          <cell r="H44" t="str">
            <v>否</v>
          </cell>
          <cell r="I44" t="str">
            <v>普通推免</v>
          </cell>
        </row>
        <row r="45">
          <cell r="C45" t="str">
            <v>杨芳静</v>
          </cell>
          <cell r="D45" t="str">
            <v>生物技术</v>
          </cell>
          <cell r="E45" t="str">
            <v>是</v>
          </cell>
          <cell r="F45" t="str">
            <v>否</v>
          </cell>
          <cell r="G45" t="str">
            <v>否</v>
          </cell>
          <cell r="H45" t="str">
            <v>否</v>
          </cell>
          <cell r="I45" t="str">
            <v>普通推免</v>
          </cell>
        </row>
        <row r="46">
          <cell r="C46" t="str">
            <v>高旭</v>
          </cell>
          <cell r="D46" t="str">
            <v>生物技术</v>
          </cell>
          <cell r="E46" t="str">
            <v>是</v>
          </cell>
          <cell r="F46" t="str">
            <v>否</v>
          </cell>
          <cell r="G46" t="str">
            <v>否</v>
          </cell>
          <cell r="H46" t="str">
            <v>否</v>
          </cell>
          <cell r="I46" t="str">
            <v>普通推免</v>
          </cell>
        </row>
        <row r="47">
          <cell r="C47" t="str">
            <v>李小竹</v>
          </cell>
          <cell r="D47" t="str">
            <v>生物技术</v>
          </cell>
          <cell r="E47" t="str">
            <v>是</v>
          </cell>
          <cell r="F47" t="str">
            <v>否</v>
          </cell>
          <cell r="G47" t="str">
            <v>否</v>
          </cell>
          <cell r="H47" t="str">
            <v>否</v>
          </cell>
          <cell r="I47" t="str">
            <v>普通推免</v>
          </cell>
        </row>
        <row r="48">
          <cell r="C48" t="str">
            <v>马礼辉</v>
          </cell>
          <cell r="D48" t="str">
            <v>生物科学</v>
          </cell>
          <cell r="E48" t="str">
            <v>是</v>
          </cell>
          <cell r="F48" t="str">
            <v>否</v>
          </cell>
          <cell r="G48" t="str">
            <v>否</v>
          </cell>
          <cell r="H48" t="str">
            <v>否</v>
          </cell>
        </row>
        <row r="49">
          <cell r="C49" t="str">
            <v>林依橦</v>
          </cell>
          <cell r="D49" t="str">
            <v>生物技术</v>
          </cell>
          <cell r="E49" t="str">
            <v>是</v>
          </cell>
          <cell r="F49" t="str">
            <v>是</v>
          </cell>
          <cell r="G49" t="str">
            <v>否</v>
          </cell>
          <cell r="H49" t="str">
            <v>否</v>
          </cell>
          <cell r="I49" t="str">
            <v>强基计划</v>
          </cell>
        </row>
        <row r="50">
          <cell r="C50" t="str">
            <v>陈致远</v>
          </cell>
          <cell r="D50" t="str">
            <v>生物技术</v>
          </cell>
          <cell r="E50" t="str">
            <v>是</v>
          </cell>
          <cell r="F50" t="str">
            <v>是</v>
          </cell>
          <cell r="G50" t="str">
            <v>否</v>
          </cell>
          <cell r="H50" t="str">
            <v>否</v>
          </cell>
          <cell r="I50" t="str">
            <v>强基计划</v>
          </cell>
        </row>
        <row r="51">
          <cell r="C51" t="str">
            <v>吴榆</v>
          </cell>
          <cell r="D51" t="str">
            <v>生物技术</v>
          </cell>
          <cell r="E51" t="str">
            <v>是</v>
          </cell>
          <cell r="F51" t="str">
            <v>否</v>
          </cell>
          <cell r="G51" t="str">
            <v>否</v>
          </cell>
          <cell r="H51" t="str">
            <v>否</v>
          </cell>
          <cell r="I51" t="str">
            <v>普通推免</v>
          </cell>
        </row>
        <row r="52">
          <cell r="C52" t="str">
            <v>吴睿琪</v>
          </cell>
          <cell r="D52" t="str">
            <v>生物技术</v>
          </cell>
          <cell r="E52" t="str">
            <v>是</v>
          </cell>
          <cell r="F52" t="str">
            <v>是</v>
          </cell>
          <cell r="G52" t="str">
            <v>否</v>
          </cell>
          <cell r="H52" t="str">
            <v>否</v>
          </cell>
          <cell r="I52" t="str">
            <v>强基计划</v>
          </cell>
        </row>
        <row r="53">
          <cell r="C53" t="str">
            <v>赵卓</v>
          </cell>
          <cell r="D53" t="str">
            <v>生物技术</v>
          </cell>
          <cell r="E53" t="str">
            <v>是</v>
          </cell>
          <cell r="F53" t="str">
            <v>是</v>
          </cell>
          <cell r="G53" t="str">
            <v>否</v>
          </cell>
          <cell r="H53" t="str">
            <v>否</v>
          </cell>
          <cell r="I53" t="str">
            <v>强基计划</v>
          </cell>
        </row>
        <row r="54">
          <cell r="C54" t="str">
            <v>贺心悦</v>
          </cell>
          <cell r="D54" t="str">
            <v>生物科学</v>
          </cell>
          <cell r="E54" t="str">
            <v>是</v>
          </cell>
          <cell r="F54" t="str">
            <v>是</v>
          </cell>
          <cell r="G54" t="str">
            <v>否</v>
          </cell>
          <cell r="H54" t="str">
            <v>否</v>
          </cell>
          <cell r="I54" t="str">
            <v>强基计划</v>
          </cell>
        </row>
        <row r="55">
          <cell r="C55" t="str">
            <v>练芸姗</v>
          </cell>
          <cell r="D55" t="str">
            <v>生物科学</v>
          </cell>
          <cell r="E55" t="str">
            <v>不参加</v>
          </cell>
          <cell r="F55" t="str">
            <v>否</v>
          </cell>
          <cell r="G55" t="str">
            <v>否</v>
          </cell>
          <cell r="H55" t="str">
            <v>否</v>
          </cell>
        </row>
        <row r="56">
          <cell r="C56" t="str">
            <v>彭瑞</v>
          </cell>
          <cell r="D56" t="str">
            <v>生物技术</v>
          </cell>
          <cell r="E56" t="str">
            <v>是</v>
          </cell>
          <cell r="F56" t="str">
            <v>否</v>
          </cell>
          <cell r="G56" t="str">
            <v>否</v>
          </cell>
          <cell r="H56" t="str">
            <v>否</v>
          </cell>
          <cell r="I56" t="str">
            <v>普通推免</v>
          </cell>
        </row>
        <row r="57">
          <cell r="C57" t="str">
            <v>薛佳</v>
          </cell>
          <cell r="D57" t="str">
            <v>生物技术</v>
          </cell>
          <cell r="E57" t="str">
            <v>是</v>
          </cell>
          <cell r="F57" t="str">
            <v>否</v>
          </cell>
          <cell r="G57" t="str">
            <v>否</v>
          </cell>
          <cell r="H57" t="str">
            <v>否</v>
          </cell>
          <cell r="I57" t="str">
            <v>普通推免</v>
          </cell>
        </row>
        <row r="58">
          <cell r="C58" t="str">
            <v>葛周轩</v>
          </cell>
          <cell r="D58" t="str">
            <v>生物技术</v>
          </cell>
          <cell r="E58" t="str">
            <v>是</v>
          </cell>
          <cell r="F58" t="str">
            <v>否</v>
          </cell>
          <cell r="G58" t="str">
            <v>否</v>
          </cell>
          <cell r="H58" t="str">
            <v>否</v>
          </cell>
          <cell r="I58" t="str">
            <v>普通推免</v>
          </cell>
        </row>
        <row r="59">
          <cell r="C59" t="str">
            <v>顾一凡</v>
          </cell>
          <cell r="D59" t="str">
            <v>生物技术</v>
          </cell>
          <cell r="E59" t="str">
            <v>是</v>
          </cell>
          <cell r="F59" t="str">
            <v>否</v>
          </cell>
          <cell r="G59" t="str">
            <v>否</v>
          </cell>
          <cell r="H59" t="str">
            <v>否</v>
          </cell>
          <cell r="I59" t="str">
            <v>普通推免</v>
          </cell>
        </row>
        <row r="60">
          <cell r="C60" t="str">
            <v>蔡嘉元</v>
          </cell>
          <cell r="D60" t="str">
            <v>生物科学</v>
          </cell>
          <cell r="E60" t="str">
            <v>是</v>
          </cell>
          <cell r="F60" t="str">
            <v>否</v>
          </cell>
          <cell r="G60" t="str">
            <v>否</v>
          </cell>
          <cell r="H60" t="str">
            <v>否</v>
          </cell>
          <cell r="I60" t="str">
            <v>普通推免</v>
          </cell>
        </row>
        <row r="61">
          <cell r="C61" t="str">
            <v>邹唯瓒</v>
          </cell>
          <cell r="D61" t="str">
            <v>生物科学</v>
          </cell>
          <cell r="E61" t="str">
            <v>是</v>
          </cell>
          <cell r="F61" t="str">
            <v>否</v>
          </cell>
          <cell r="G61" t="str">
            <v>否</v>
          </cell>
          <cell r="H61" t="str">
            <v>否</v>
          </cell>
          <cell r="I61" t="str">
            <v>普通推免</v>
          </cell>
        </row>
        <row r="62">
          <cell r="C62" t="str">
            <v>廖怿霖</v>
          </cell>
          <cell r="D62" t="str">
            <v>生物技术</v>
          </cell>
          <cell r="E62" t="str">
            <v>是</v>
          </cell>
          <cell r="F62" t="str">
            <v>否</v>
          </cell>
          <cell r="G62" t="str">
            <v>否</v>
          </cell>
          <cell r="H62" t="str">
            <v>否</v>
          </cell>
          <cell r="I62" t="str">
            <v>普通推免</v>
          </cell>
        </row>
        <row r="63">
          <cell r="C63" t="str">
            <v>王雨晨</v>
          </cell>
          <cell r="D63" t="str">
            <v>生物科学</v>
          </cell>
          <cell r="E63" t="str">
            <v>是</v>
          </cell>
          <cell r="F63" t="str">
            <v>否</v>
          </cell>
          <cell r="G63" t="str">
            <v>否</v>
          </cell>
          <cell r="H63" t="str">
            <v>否</v>
          </cell>
          <cell r="I63" t="str">
            <v>普通推免</v>
          </cell>
        </row>
        <row r="64">
          <cell r="C64" t="str">
            <v>曾相阳</v>
          </cell>
          <cell r="D64" t="str">
            <v>生物技术</v>
          </cell>
          <cell r="E64" t="str">
            <v>是</v>
          </cell>
          <cell r="F64" t="str">
            <v>否</v>
          </cell>
          <cell r="G64" t="str">
            <v>否</v>
          </cell>
          <cell r="H64" t="str">
            <v>否</v>
          </cell>
          <cell r="I64" t="str">
            <v>普通推免</v>
          </cell>
        </row>
        <row r="65">
          <cell r="C65" t="str">
            <v>柯安然</v>
          </cell>
          <cell r="D65" t="str">
            <v>生物科学</v>
          </cell>
          <cell r="E65" t="str">
            <v>是</v>
          </cell>
          <cell r="F65" t="str">
            <v>否</v>
          </cell>
          <cell r="G65" t="str">
            <v>否</v>
          </cell>
          <cell r="H65" t="str">
            <v>否</v>
          </cell>
          <cell r="I65" t="str">
            <v>普通推免</v>
          </cell>
        </row>
        <row r="66">
          <cell r="C66" t="str">
            <v>林安祺</v>
          </cell>
          <cell r="D66" t="str">
            <v>生物科学</v>
          </cell>
          <cell r="E66" t="str">
            <v>是</v>
          </cell>
          <cell r="F66" t="str">
            <v>否</v>
          </cell>
          <cell r="G66" t="str">
            <v>否</v>
          </cell>
          <cell r="H66" t="str">
            <v>否</v>
          </cell>
          <cell r="I66" t="str">
            <v>普通推免</v>
          </cell>
        </row>
        <row r="67">
          <cell r="C67" t="str">
            <v>林诗煜</v>
          </cell>
          <cell r="D67" t="str">
            <v>生物技术</v>
          </cell>
          <cell r="E67" t="str">
            <v>是</v>
          </cell>
          <cell r="F67" t="str">
            <v>否</v>
          </cell>
          <cell r="G67" t="str">
            <v>否</v>
          </cell>
          <cell r="H67" t="str">
            <v>否</v>
          </cell>
          <cell r="I67" t="str">
            <v>普通推免</v>
          </cell>
        </row>
        <row r="68">
          <cell r="C68" t="str">
            <v>兰铖杰</v>
          </cell>
          <cell r="D68" t="str">
            <v>生物科学</v>
          </cell>
          <cell r="E68" t="str">
            <v>是</v>
          </cell>
          <cell r="F68" t="str">
            <v>是</v>
          </cell>
          <cell r="G68" t="str">
            <v>否</v>
          </cell>
          <cell r="H68" t="str">
            <v>否</v>
          </cell>
          <cell r="I68" t="str">
            <v>强基计划</v>
          </cell>
        </row>
        <row r="69">
          <cell r="C69" t="str">
            <v>黄莹莹</v>
          </cell>
          <cell r="D69" t="str">
            <v>生物科学</v>
          </cell>
          <cell r="E69" t="str">
            <v>是</v>
          </cell>
          <cell r="F69" t="str">
            <v>否</v>
          </cell>
          <cell r="G69" t="str">
            <v>否</v>
          </cell>
          <cell r="H69" t="str">
            <v>否</v>
          </cell>
          <cell r="I69" t="str">
            <v>普通推免</v>
          </cell>
        </row>
        <row r="70">
          <cell r="C70" t="str">
            <v>王昆煜</v>
          </cell>
          <cell r="D70" t="str">
            <v>生物技术</v>
          </cell>
          <cell r="E70" t="str">
            <v>是</v>
          </cell>
          <cell r="F70" t="str">
            <v>是</v>
          </cell>
          <cell r="G70" t="str">
            <v>否</v>
          </cell>
          <cell r="H70" t="str">
            <v>否</v>
          </cell>
          <cell r="I70" t="str">
            <v>强基计划</v>
          </cell>
        </row>
        <row r="71">
          <cell r="C71" t="str">
            <v>王一博</v>
          </cell>
          <cell r="D71" t="str">
            <v>生物科学</v>
          </cell>
          <cell r="E71" t="str">
            <v>是</v>
          </cell>
          <cell r="F71" t="str">
            <v>否</v>
          </cell>
          <cell r="G71" t="str">
            <v>否</v>
          </cell>
          <cell r="H71" t="str">
            <v>否</v>
          </cell>
          <cell r="I71" t="str">
            <v>普通推免</v>
          </cell>
        </row>
        <row r="72">
          <cell r="C72" t="str">
            <v>林孜妍</v>
          </cell>
          <cell r="D72" t="str">
            <v>生物科学</v>
          </cell>
          <cell r="E72" t="str">
            <v>是</v>
          </cell>
          <cell r="F72" t="str">
            <v>否</v>
          </cell>
          <cell r="G72" t="str">
            <v>否</v>
          </cell>
          <cell r="H72" t="str">
            <v>否</v>
          </cell>
          <cell r="I72" t="str">
            <v>普通推免</v>
          </cell>
        </row>
        <row r="73">
          <cell r="C73" t="str">
            <v>黄震</v>
          </cell>
          <cell r="D73" t="str">
            <v>生物技术</v>
          </cell>
          <cell r="E73" t="str">
            <v>是</v>
          </cell>
          <cell r="F73" t="str">
            <v>否</v>
          </cell>
          <cell r="G73" t="str">
            <v>否</v>
          </cell>
          <cell r="H73" t="str">
            <v>否</v>
          </cell>
          <cell r="I73" t="str">
            <v>普通推免</v>
          </cell>
        </row>
        <row r="74">
          <cell r="C74" t="str">
            <v>欧思路</v>
          </cell>
          <cell r="D74" t="str">
            <v>生物科学</v>
          </cell>
          <cell r="E74" t="str">
            <v>是</v>
          </cell>
          <cell r="F74" t="str">
            <v>否</v>
          </cell>
          <cell r="G74" t="str">
            <v>否</v>
          </cell>
          <cell r="H74" t="str">
            <v>否</v>
          </cell>
        </row>
        <row r="75">
          <cell r="C75" t="str">
            <v>刘正茂</v>
          </cell>
          <cell r="D75" t="str">
            <v>生物技术</v>
          </cell>
          <cell r="E75" t="str">
            <v>是</v>
          </cell>
          <cell r="F75" t="str">
            <v>是</v>
          </cell>
          <cell r="G75" t="str">
            <v>否</v>
          </cell>
          <cell r="I75" t="str">
            <v>强基计划</v>
          </cell>
        </row>
        <row r="76">
          <cell r="C76" t="str">
            <v>孙煜</v>
          </cell>
          <cell r="D76" t="str">
            <v>生物科学</v>
          </cell>
          <cell r="E76" t="str">
            <v>是</v>
          </cell>
          <cell r="F76" t="str">
            <v>否</v>
          </cell>
          <cell r="G76" t="str">
            <v>否</v>
          </cell>
          <cell r="H76" t="str">
            <v>否</v>
          </cell>
          <cell r="I76" t="str">
            <v>普通推免</v>
          </cell>
        </row>
        <row r="77">
          <cell r="C77" t="str">
            <v>吴智垚</v>
          </cell>
          <cell r="D77" t="str">
            <v>生物技术</v>
          </cell>
          <cell r="E77" t="str">
            <v>是</v>
          </cell>
          <cell r="F77" t="str">
            <v>是</v>
          </cell>
          <cell r="G77" t="str">
            <v>否</v>
          </cell>
          <cell r="H77" t="str">
            <v>否</v>
          </cell>
          <cell r="I77" t="str">
            <v>强基计划</v>
          </cell>
        </row>
        <row r="78">
          <cell r="C78" t="str">
            <v>卢钰媛</v>
          </cell>
          <cell r="D78" t="str">
            <v>生物技术</v>
          </cell>
          <cell r="E78" t="str">
            <v>是</v>
          </cell>
          <cell r="F78" t="str">
            <v>否</v>
          </cell>
          <cell r="G78" t="str">
            <v>否</v>
          </cell>
          <cell r="H78" t="str">
            <v>否</v>
          </cell>
          <cell r="I78" t="str">
            <v>普通推免</v>
          </cell>
        </row>
        <row r="79">
          <cell r="C79" t="str">
            <v>王若熙</v>
          </cell>
          <cell r="D79" t="str">
            <v>生物科学</v>
          </cell>
          <cell r="E79" t="str">
            <v>是</v>
          </cell>
          <cell r="F79" t="str">
            <v>是</v>
          </cell>
          <cell r="G79" t="str">
            <v>否</v>
          </cell>
          <cell r="H79" t="str">
            <v>否</v>
          </cell>
          <cell r="I79" t="str">
            <v>强基计划</v>
          </cell>
        </row>
        <row r="80">
          <cell r="C80" t="str">
            <v>张慧政</v>
          </cell>
          <cell r="D80" t="str">
            <v>生物科学</v>
          </cell>
          <cell r="E80" t="str">
            <v>是</v>
          </cell>
          <cell r="F80" t="str">
            <v>否</v>
          </cell>
          <cell r="G80" t="str">
            <v>否</v>
          </cell>
          <cell r="H80" t="str">
            <v>否</v>
          </cell>
          <cell r="I80" t="str">
            <v>普通推免</v>
          </cell>
        </row>
        <row r="81">
          <cell r="C81" t="str">
            <v>郭槿</v>
          </cell>
          <cell r="D81" t="str">
            <v>生物科学</v>
          </cell>
          <cell r="E81" t="str">
            <v>是</v>
          </cell>
          <cell r="F81" t="str">
            <v>是</v>
          </cell>
          <cell r="G81" t="str">
            <v>否</v>
          </cell>
          <cell r="H81" t="str">
            <v>否</v>
          </cell>
          <cell r="I81" t="str">
            <v>强基计划</v>
          </cell>
        </row>
        <row r="82">
          <cell r="C82" t="str">
            <v>林颖承</v>
          </cell>
          <cell r="D82" t="str">
            <v>生物技术</v>
          </cell>
          <cell r="E82" t="str">
            <v>是</v>
          </cell>
          <cell r="F82" t="str">
            <v>是</v>
          </cell>
          <cell r="G82" t="str">
            <v>否</v>
          </cell>
          <cell r="H82" t="str">
            <v>否</v>
          </cell>
          <cell r="I82" t="str">
            <v>强基计划</v>
          </cell>
        </row>
        <row r="83">
          <cell r="C83" t="str">
            <v>张怡涵</v>
          </cell>
          <cell r="D83" t="str">
            <v>生物科学</v>
          </cell>
          <cell r="E83" t="str">
            <v>不参加</v>
          </cell>
        </row>
        <row r="84">
          <cell r="C84" t="str">
            <v>龙泽玮</v>
          </cell>
          <cell r="D84" t="str">
            <v>生物科学</v>
          </cell>
          <cell r="E84" t="str">
            <v>是</v>
          </cell>
          <cell r="F84" t="str">
            <v>否</v>
          </cell>
          <cell r="G84" t="str">
            <v>否</v>
          </cell>
          <cell r="H84" t="str">
            <v>否</v>
          </cell>
          <cell r="I84" t="str">
            <v>普通推免</v>
          </cell>
        </row>
        <row r="85">
          <cell r="C85" t="str">
            <v>路捷</v>
          </cell>
          <cell r="D85" t="str">
            <v>生物科学</v>
          </cell>
          <cell r="E85" t="str">
            <v>是</v>
          </cell>
          <cell r="F85" t="str">
            <v>否</v>
          </cell>
          <cell r="G85" t="str">
            <v>否</v>
          </cell>
          <cell r="H85" t="str">
            <v>否</v>
          </cell>
          <cell r="I85" t="str">
            <v>普通推免</v>
          </cell>
        </row>
        <row r="86">
          <cell r="C86" t="str">
            <v>张丽莎</v>
          </cell>
          <cell r="D86" t="str">
            <v>生物技术</v>
          </cell>
          <cell r="E86" t="str">
            <v>是</v>
          </cell>
          <cell r="F86" t="str">
            <v>否</v>
          </cell>
          <cell r="G86" t="str">
            <v>否</v>
          </cell>
          <cell r="H86" t="str">
            <v>否</v>
          </cell>
          <cell r="I86" t="str">
            <v>普通推免</v>
          </cell>
        </row>
        <row r="87">
          <cell r="C87" t="str">
            <v>郝愿伟</v>
          </cell>
          <cell r="D87" t="str">
            <v>生物技术</v>
          </cell>
          <cell r="E87" t="str">
            <v>是</v>
          </cell>
          <cell r="F87" t="str">
            <v>否</v>
          </cell>
          <cell r="G87" t="str">
            <v>否</v>
          </cell>
          <cell r="H87" t="str">
            <v>否</v>
          </cell>
          <cell r="I87" t="str">
            <v>普通推免</v>
          </cell>
        </row>
        <row r="88">
          <cell r="C88" t="str">
            <v>卢海鑫</v>
          </cell>
          <cell r="D88" t="str">
            <v>生物科学</v>
          </cell>
          <cell r="E88" t="str">
            <v>是</v>
          </cell>
          <cell r="F88" t="str">
            <v>否</v>
          </cell>
          <cell r="G88" t="str">
            <v>否</v>
          </cell>
          <cell r="H88" t="str">
            <v>否</v>
          </cell>
          <cell r="I88" t="str">
            <v>普通推免</v>
          </cell>
        </row>
        <row r="89">
          <cell r="C89" t="str">
            <v>姚瑀</v>
          </cell>
          <cell r="D89" t="str">
            <v>生物技术</v>
          </cell>
          <cell r="E89" t="str">
            <v>是</v>
          </cell>
          <cell r="F89" t="str">
            <v>否</v>
          </cell>
          <cell r="G89" t="str">
            <v>否</v>
          </cell>
          <cell r="H89" t="str">
            <v>否</v>
          </cell>
          <cell r="I89" t="str">
            <v>普通推免</v>
          </cell>
        </row>
        <row r="90">
          <cell r="C90" t="str">
            <v>施羽</v>
          </cell>
          <cell r="D90" t="str">
            <v>生物科学</v>
          </cell>
          <cell r="E90" t="str">
            <v>是</v>
          </cell>
          <cell r="F90" t="str">
            <v>是</v>
          </cell>
          <cell r="G90" t="str">
            <v>否</v>
          </cell>
          <cell r="H90" t="str">
            <v>否</v>
          </cell>
          <cell r="I90" t="str">
            <v>强基计划</v>
          </cell>
        </row>
        <row r="91">
          <cell r="C91" t="str">
            <v>李紫薇</v>
          </cell>
          <cell r="D91" t="str">
            <v>生物科学</v>
          </cell>
          <cell r="E91" t="str">
            <v>是</v>
          </cell>
          <cell r="F91" t="str">
            <v>否</v>
          </cell>
          <cell r="G91" t="str">
            <v>否</v>
          </cell>
          <cell r="H91" t="str">
            <v>否</v>
          </cell>
          <cell r="I91" t="str">
            <v>国优计划</v>
          </cell>
        </row>
        <row r="92">
          <cell r="C92" t="str">
            <v>陈雪菲</v>
          </cell>
          <cell r="D92" t="str">
            <v>生物科学</v>
          </cell>
          <cell r="E92" t="str">
            <v>是</v>
          </cell>
          <cell r="F92" t="str">
            <v>否</v>
          </cell>
          <cell r="G92" t="str">
            <v>否</v>
          </cell>
          <cell r="H92" t="str">
            <v>否</v>
          </cell>
          <cell r="I92" t="str">
            <v>普通推免</v>
          </cell>
        </row>
        <row r="93">
          <cell r="C93" t="str">
            <v>李晨萌</v>
          </cell>
          <cell r="D93" t="str">
            <v>生物技术</v>
          </cell>
          <cell r="E93" t="str">
            <v>是</v>
          </cell>
          <cell r="F93" t="str">
            <v>否</v>
          </cell>
          <cell r="G93" t="str">
            <v>否</v>
          </cell>
          <cell r="H93" t="str">
            <v>否</v>
          </cell>
          <cell r="I93" t="str">
            <v>普通推免</v>
          </cell>
        </row>
        <row r="94">
          <cell r="C94" t="str">
            <v>杨紫淑</v>
          </cell>
          <cell r="D94" t="str">
            <v>生物技术</v>
          </cell>
          <cell r="E94" t="str">
            <v>是</v>
          </cell>
          <cell r="F94" t="str">
            <v>否</v>
          </cell>
          <cell r="G94" t="str">
            <v>否</v>
          </cell>
          <cell r="H94" t="str">
            <v>否</v>
          </cell>
          <cell r="I94" t="str">
            <v>普通推免</v>
          </cell>
        </row>
        <row r="95">
          <cell r="C95" t="str">
            <v>冉小琴</v>
          </cell>
          <cell r="D95" t="str">
            <v>生物科学</v>
          </cell>
          <cell r="E95" t="str">
            <v>是</v>
          </cell>
          <cell r="F95" t="str">
            <v>否</v>
          </cell>
          <cell r="G95" t="str">
            <v>否</v>
          </cell>
          <cell r="H95" t="str">
            <v>否</v>
          </cell>
          <cell r="I95" t="str">
            <v>普通推免</v>
          </cell>
        </row>
        <row r="96">
          <cell r="C96" t="str">
            <v>高翔</v>
          </cell>
          <cell r="D96" t="str">
            <v>生物技术</v>
          </cell>
          <cell r="E96" t="str">
            <v>是</v>
          </cell>
          <cell r="F96" t="str">
            <v>否</v>
          </cell>
          <cell r="G96" t="str">
            <v>否</v>
          </cell>
          <cell r="H96" t="str">
            <v>否</v>
          </cell>
          <cell r="I96" t="str">
            <v>普通推免</v>
          </cell>
        </row>
        <row r="97">
          <cell r="C97" t="str">
            <v>陈渝麒</v>
          </cell>
          <cell r="D97" t="str">
            <v>生物技术</v>
          </cell>
          <cell r="E97" t="str">
            <v>是</v>
          </cell>
          <cell r="F97" t="str">
            <v>是</v>
          </cell>
          <cell r="G97" t="str">
            <v>否</v>
          </cell>
          <cell r="H97" t="str">
            <v>否</v>
          </cell>
          <cell r="I97" t="str">
            <v>强基计划</v>
          </cell>
        </row>
        <row r="98">
          <cell r="C98" t="str">
            <v>苏思尹</v>
          </cell>
          <cell r="D98" t="str">
            <v>生物科学</v>
          </cell>
          <cell r="E98" t="str">
            <v>是</v>
          </cell>
          <cell r="F98" t="str">
            <v>否</v>
          </cell>
          <cell r="G98" t="str">
            <v>否</v>
          </cell>
          <cell r="H98" t="str">
            <v>否</v>
          </cell>
          <cell r="I98" t="str">
            <v>普通推免</v>
          </cell>
        </row>
        <row r="99">
          <cell r="C99" t="str">
            <v>张敏</v>
          </cell>
          <cell r="D99" t="str">
            <v>生物技术</v>
          </cell>
          <cell r="E99" t="str">
            <v>是</v>
          </cell>
          <cell r="F99" t="str">
            <v>否</v>
          </cell>
          <cell r="G99" t="str">
            <v>否</v>
          </cell>
          <cell r="H99" t="str">
            <v>否</v>
          </cell>
          <cell r="I99" t="str">
            <v>普通推免</v>
          </cell>
        </row>
        <row r="100">
          <cell r="C100" t="str">
            <v>李兰芳</v>
          </cell>
          <cell r="D100" t="str">
            <v>生物技术</v>
          </cell>
          <cell r="E100" t="str">
            <v>是</v>
          </cell>
          <cell r="F100" t="str">
            <v>否</v>
          </cell>
          <cell r="G100" t="str">
            <v>否</v>
          </cell>
          <cell r="H100" t="str">
            <v>否</v>
          </cell>
          <cell r="I100" t="str">
            <v>支教</v>
          </cell>
        </row>
        <row r="101">
          <cell r="C101" t="str">
            <v>覃凯宏</v>
          </cell>
          <cell r="D101" t="str">
            <v>生物科学</v>
          </cell>
          <cell r="E101" t="str">
            <v>是</v>
          </cell>
          <cell r="F101" t="str">
            <v>否</v>
          </cell>
          <cell r="G101" t="str">
            <v>否</v>
          </cell>
          <cell r="H101" t="str">
            <v>否</v>
          </cell>
          <cell r="I101" t="str">
            <v>普通推免</v>
          </cell>
        </row>
        <row r="102">
          <cell r="C102" t="str">
            <v>王晶媛</v>
          </cell>
          <cell r="D102" t="str">
            <v>生物技术</v>
          </cell>
          <cell r="E102" t="str">
            <v>是</v>
          </cell>
          <cell r="F102" t="str">
            <v>否</v>
          </cell>
          <cell r="G102" t="str">
            <v>否</v>
          </cell>
          <cell r="H102" t="str">
            <v>否</v>
          </cell>
          <cell r="I102" t="str">
            <v>普通推免</v>
          </cell>
        </row>
        <row r="103">
          <cell r="C103" t="str">
            <v>温琪颖</v>
          </cell>
          <cell r="D103" t="str">
            <v>生物科学</v>
          </cell>
          <cell r="E103" t="str">
            <v>是</v>
          </cell>
          <cell r="F103" t="str">
            <v>否</v>
          </cell>
          <cell r="G103" t="str">
            <v>否</v>
          </cell>
          <cell r="H103" t="str">
            <v>否</v>
          </cell>
          <cell r="I103" t="str">
            <v>普通推免</v>
          </cell>
        </row>
        <row r="104">
          <cell r="C104" t="str">
            <v>宋欣宇</v>
          </cell>
          <cell r="D104" t="str">
            <v>生物技术</v>
          </cell>
          <cell r="E104" t="str">
            <v>是</v>
          </cell>
          <cell r="F104" t="str">
            <v>否</v>
          </cell>
          <cell r="G104" t="str">
            <v>否</v>
          </cell>
          <cell r="H104" t="str">
            <v>否</v>
          </cell>
          <cell r="I104" t="str">
            <v>普通推免</v>
          </cell>
        </row>
        <row r="105">
          <cell r="C105" t="str">
            <v>曹家瑞</v>
          </cell>
          <cell r="D105" t="str">
            <v>生物科学</v>
          </cell>
          <cell r="E105" t="str">
            <v>是</v>
          </cell>
          <cell r="F105" t="str">
            <v>否</v>
          </cell>
          <cell r="G105" t="str">
            <v>否</v>
          </cell>
          <cell r="H105" t="str">
            <v>否</v>
          </cell>
          <cell r="I105" t="str">
            <v>普通推免</v>
          </cell>
        </row>
        <row r="106">
          <cell r="C106" t="str">
            <v>张云芃</v>
          </cell>
          <cell r="D106" t="str">
            <v>生物技术</v>
          </cell>
          <cell r="E106" t="str">
            <v>是</v>
          </cell>
          <cell r="F106" t="str">
            <v>否</v>
          </cell>
          <cell r="G106" t="str">
            <v>否</v>
          </cell>
          <cell r="H106" t="str">
            <v>否</v>
          </cell>
          <cell r="I106" t="str">
            <v>普通推免</v>
          </cell>
        </row>
        <row r="107">
          <cell r="C107" t="str">
            <v>姜梓涵</v>
          </cell>
          <cell r="D107" t="str">
            <v>生物技术</v>
          </cell>
          <cell r="E107" t="str">
            <v>是</v>
          </cell>
          <cell r="F107" t="str">
            <v>否</v>
          </cell>
          <cell r="G107" t="str">
            <v>否</v>
          </cell>
          <cell r="H107" t="str">
            <v>否</v>
          </cell>
          <cell r="I107" t="str">
            <v>普通推免</v>
          </cell>
        </row>
        <row r="108">
          <cell r="C108" t="str">
            <v>董英豪</v>
          </cell>
          <cell r="D108" t="str">
            <v>生物科学</v>
          </cell>
          <cell r="E108" t="str">
            <v>是</v>
          </cell>
          <cell r="F108" t="str">
            <v>否</v>
          </cell>
          <cell r="G108" t="str">
            <v>否</v>
          </cell>
          <cell r="H108" t="str">
            <v>否</v>
          </cell>
          <cell r="I108" t="str">
            <v>普通推免</v>
          </cell>
        </row>
        <row r="109">
          <cell r="C109" t="str">
            <v>王安馨</v>
          </cell>
          <cell r="D109" t="str">
            <v>生物科学</v>
          </cell>
          <cell r="E109" t="str">
            <v>是</v>
          </cell>
          <cell r="F109" t="str">
            <v>是</v>
          </cell>
          <cell r="G109" t="str">
            <v>否</v>
          </cell>
          <cell r="H109" t="str">
            <v>否</v>
          </cell>
          <cell r="I109" t="str">
            <v>强基计划</v>
          </cell>
        </row>
        <row r="110">
          <cell r="C110" t="str">
            <v>熊兮烨</v>
          </cell>
          <cell r="D110" t="str">
            <v>生物科学</v>
          </cell>
          <cell r="E110" t="str">
            <v>是</v>
          </cell>
          <cell r="F110" t="str">
            <v>否</v>
          </cell>
          <cell r="G110" t="str">
            <v>否</v>
          </cell>
          <cell r="H110" t="str">
            <v>否</v>
          </cell>
          <cell r="I110" t="str">
            <v>普通推免</v>
          </cell>
        </row>
        <row r="200">
          <cell r="G200" t="str">
            <v>否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2"/>
  <sheetViews>
    <sheetView tabSelected="1" topLeftCell="A41" workbookViewId="0">
      <selection activeCell="P58" sqref="P58"/>
    </sheetView>
  </sheetViews>
  <sheetFormatPr defaultColWidth="9" defaultRowHeight="14.25" x14ac:dyDescent="0.2"/>
  <cols>
    <col min="1" max="1" width="16.125" style="16" customWidth="1"/>
    <col min="2" max="2" width="9" style="16"/>
    <col min="3" max="4" width="9" style="16" customWidth="1"/>
    <col min="5" max="5" width="8.875" customWidth="1"/>
    <col min="6" max="6" width="6" style="17" customWidth="1"/>
    <col min="7" max="7" width="20.375" customWidth="1"/>
    <col min="8" max="8" width="17" customWidth="1"/>
    <col min="9" max="9" width="12.75" style="18"/>
    <col min="11" max="11" width="20.25" style="19" customWidth="1"/>
    <col min="12" max="12" width="6.75" style="17" customWidth="1"/>
  </cols>
  <sheetData>
    <row r="1" spans="1:13" s="15" customFormat="1" ht="45" x14ac:dyDescent="0.2">
      <c r="A1" s="20" t="s">
        <v>0</v>
      </c>
      <c r="B1" s="21" t="s">
        <v>1</v>
      </c>
      <c r="C1" s="22" t="s">
        <v>2</v>
      </c>
      <c r="D1" s="22" t="s">
        <v>3</v>
      </c>
      <c r="E1" s="23" t="s">
        <v>4</v>
      </c>
      <c r="F1" s="23" t="s">
        <v>5</v>
      </c>
      <c r="G1" s="23" t="s">
        <v>6</v>
      </c>
      <c r="H1" s="24" t="s">
        <v>7</v>
      </c>
      <c r="I1" s="32" t="s">
        <v>8</v>
      </c>
      <c r="J1" s="33" t="s">
        <v>9</v>
      </c>
      <c r="K1" s="34" t="s">
        <v>10</v>
      </c>
      <c r="L1" s="35" t="s">
        <v>11</v>
      </c>
      <c r="M1" s="36" t="s">
        <v>12</v>
      </c>
    </row>
    <row r="2" spans="1:13" x14ac:dyDescent="0.2">
      <c r="A2" s="25" t="s">
        <v>13</v>
      </c>
      <c r="B2" s="26" t="s">
        <v>14</v>
      </c>
      <c r="C2" s="26">
        <v>1</v>
      </c>
      <c r="D2" s="27">
        <v>3.9504000000000001</v>
      </c>
      <c r="E2" s="28" t="s">
        <v>15</v>
      </c>
      <c r="F2" s="28">
        <v>4</v>
      </c>
      <c r="G2" s="29">
        <f t="shared" ref="G2:G65" si="0">D2*0.8+F2*0.15</f>
        <v>3.7603200000000006</v>
      </c>
      <c r="H2" s="30">
        <f>100-(4-G2)/0.3*11</f>
        <v>91.211733333333356</v>
      </c>
      <c r="I2" s="28">
        <v>0.66666666666666696</v>
      </c>
      <c r="J2" s="37"/>
      <c r="K2" s="38">
        <f t="shared" ref="K2:K65" si="1">SUM(H2+I2+J2)</f>
        <v>91.878400000000028</v>
      </c>
      <c r="L2" s="32">
        <v>1</v>
      </c>
      <c r="M2" s="39" t="str">
        <f>VLOOKUP(B2,'[1]2025年推免意愿征集'!$C:$I,7,0)</f>
        <v>普通推免</v>
      </c>
    </row>
    <row r="3" spans="1:13" x14ac:dyDescent="0.2">
      <c r="A3" s="25" t="s">
        <v>16</v>
      </c>
      <c r="B3" s="26" t="s">
        <v>17</v>
      </c>
      <c r="C3" s="26">
        <v>6</v>
      </c>
      <c r="D3" s="27">
        <v>3.7637999999999998</v>
      </c>
      <c r="E3" s="28" t="s">
        <v>15</v>
      </c>
      <c r="F3" s="28">
        <v>4</v>
      </c>
      <c r="G3" s="29">
        <f t="shared" si="0"/>
        <v>3.61104</v>
      </c>
      <c r="H3" s="31">
        <f t="shared" ref="H3:H18" si="2">89-(3.7-G3)/0.4*5</f>
        <v>87.888000000000005</v>
      </c>
      <c r="I3" s="28">
        <v>0.75</v>
      </c>
      <c r="J3" s="37"/>
      <c r="K3" s="38">
        <f t="shared" si="1"/>
        <v>88.638000000000005</v>
      </c>
      <c r="L3" s="32">
        <v>2</v>
      </c>
      <c r="M3" s="39" t="str">
        <f>VLOOKUP(B3,'[1]2025年推免意愿征集'!$C:$I,7,0)</f>
        <v>普通推免</v>
      </c>
    </row>
    <row r="4" spans="1:13" x14ac:dyDescent="0.2">
      <c r="A4" s="25" t="s">
        <v>18</v>
      </c>
      <c r="B4" s="26" t="s">
        <v>19</v>
      </c>
      <c r="C4" s="26">
        <v>7</v>
      </c>
      <c r="D4" s="27">
        <v>3.7216</v>
      </c>
      <c r="E4" s="28" t="s">
        <v>20</v>
      </c>
      <c r="F4" s="28">
        <v>3.7</v>
      </c>
      <c r="G4" s="29">
        <f t="shared" si="0"/>
        <v>3.5322800000000005</v>
      </c>
      <c r="H4" s="31">
        <f t="shared" si="2"/>
        <v>86.903500000000008</v>
      </c>
      <c r="I4" s="28">
        <v>1.5</v>
      </c>
      <c r="J4" s="37"/>
      <c r="K4" s="38">
        <f t="shared" si="1"/>
        <v>88.403500000000008</v>
      </c>
      <c r="L4" s="32">
        <v>3</v>
      </c>
      <c r="M4" s="39" t="str">
        <f>VLOOKUP(B4,'[1]2025年推免意愿征集'!$C:$I,7,0)</f>
        <v>普通推免</v>
      </c>
    </row>
    <row r="5" spans="1:13" x14ac:dyDescent="0.2">
      <c r="A5" s="25" t="s">
        <v>21</v>
      </c>
      <c r="B5" s="26" t="s">
        <v>22</v>
      </c>
      <c r="C5" s="26">
        <v>9</v>
      </c>
      <c r="D5" s="27">
        <v>3.7046999999999999</v>
      </c>
      <c r="E5" s="28" t="s">
        <v>23</v>
      </c>
      <c r="F5" s="28">
        <v>4</v>
      </c>
      <c r="G5" s="29">
        <f t="shared" si="0"/>
        <v>3.5637600000000003</v>
      </c>
      <c r="H5" s="31">
        <f t="shared" si="2"/>
        <v>87.296999999999997</v>
      </c>
      <c r="I5" s="28">
        <v>1.05</v>
      </c>
      <c r="J5" s="37"/>
      <c r="K5" s="38">
        <f t="shared" si="1"/>
        <v>88.346999999999994</v>
      </c>
      <c r="L5" s="32">
        <v>4</v>
      </c>
      <c r="M5" s="39" t="str">
        <f>VLOOKUP(B5,'[1]2025年推免意愿征集'!$C:$I,7,0)</f>
        <v>普通推免</v>
      </c>
    </row>
    <row r="6" spans="1:13" x14ac:dyDescent="0.2">
      <c r="A6" s="25" t="s">
        <v>24</v>
      </c>
      <c r="B6" s="26" t="s">
        <v>25</v>
      </c>
      <c r="C6" s="26">
        <v>5</v>
      </c>
      <c r="D6" s="27">
        <v>3.7839999999999998</v>
      </c>
      <c r="E6" s="28" t="s">
        <v>20</v>
      </c>
      <c r="F6" s="28">
        <v>3.7</v>
      </c>
      <c r="G6" s="29">
        <f t="shared" si="0"/>
        <v>3.5822000000000003</v>
      </c>
      <c r="H6" s="31">
        <f t="shared" si="2"/>
        <v>87.527500000000003</v>
      </c>
      <c r="I6" s="28"/>
      <c r="J6" s="37"/>
      <c r="K6" s="38">
        <f t="shared" si="1"/>
        <v>87.527500000000003</v>
      </c>
      <c r="L6" s="32">
        <v>5</v>
      </c>
      <c r="M6" s="39" t="str">
        <f>VLOOKUP(B6,'[1]2025年推免意愿征集'!$C:$I,7,0)</f>
        <v>普通推免</v>
      </c>
    </row>
    <row r="7" spans="1:13" x14ac:dyDescent="0.2">
      <c r="A7" s="25" t="s">
        <v>26</v>
      </c>
      <c r="B7" s="26" t="s">
        <v>27</v>
      </c>
      <c r="C7" s="26">
        <v>8</v>
      </c>
      <c r="D7" s="27">
        <v>3.7065000000000001</v>
      </c>
      <c r="E7" s="28" t="s">
        <v>15</v>
      </c>
      <c r="F7" s="28">
        <v>4</v>
      </c>
      <c r="G7" s="29">
        <f t="shared" si="0"/>
        <v>3.5652000000000004</v>
      </c>
      <c r="H7" s="31">
        <f t="shared" si="2"/>
        <v>87.314999999999998</v>
      </c>
      <c r="I7" s="28">
        <v>0.2</v>
      </c>
      <c r="J7" s="37"/>
      <c r="K7" s="38">
        <f t="shared" si="1"/>
        <v>87.515000000000001</v>
      </c>
      <c r="L7" s="32">
        <v>6</v>
      </c>
      <c r="M7" s="39" t="str">
        <f>VLOOKUP(B7,'[1]2025年推免意愿征集'!$C:$I,7,0)</f>
        <v>普通推免</v>
      </c>
    </row>
    <row r="8" spans="1:13" x14ac:dyDescent="0.2">
      <c r="A8" s="25" t="s">
        <v>28</v>
      </c>
      <c r="B8" s="26" t="s">
        <v>29</v>
      </c>
      <c r="C8" s="26">
        <v>3</v>
      </c>
      <c r="D8" s="27">
        <v>3.8188</v>
      </c>
      <c r="E8" s="28" t="s">
        <v>30</v>
      </c>
      <c r="F8" s="28">
        <v>3</v>
      </c>
      <c r="G8" s="29">
        <f t="shared" si="0"/>
        <v>3.5050400000000002</v>
      </c>
      <c r="H8" s="31">
        <f t="shared" si="2"/>
        <v>86.563000000000002</v>
      </c>
      <c r="I8" s="28">
        <v>0.45</v>
      </c>
      <c r="J8" s="37"/>
      <c r="K8" s="38">
        <f t="shared" si="1"/>
        <v>87.013000000000005</v>
      </c>
      <c r="L8" s="32">
        <v>7</v>
      </c>
      <c r="M8" s="39" t="str">
        <f>VLOOKUP(B8,'[1]2025年推免意愿征集'!$C:$I,7,0)</f>
        <v>普通推免</v>
      </c>
    </row>
    <row r="9" spans="1:13" x14ac:dyDescent="0.2">
      <c r="A9" s="25" t="s">
        <v>31</v>
      </c>
      <c r="B9" s="26" t="s">
        <v>32</v>
      </c>
      <c r="C9" s="26">
        <v>4</v>
      </c>
      <c r="D9" s="27">
        <v>3.8024</v>
      </c>
      <c r="E9" s="28" t="s">
        <v>30</v>
      </c>
      <c r="F9" s="28">
        <v>3</v>
      </c>
      <c r="G9" s="29">
        <f t="shared" si="0"/>
        <v>3.4919200000000004</v>
      </c>
      <c r="H9" s="31">
        <f t="shared" si="2"/>
        <v>86.399000000000001</v>
      </c>
      <c r="I9" s="28">
        <v>0.34</v>
      </c>
      <c r="J9" s="37"/>
      <c r="K9" s="38">
        <f t="shared" si="1"/>
        <v>86.739000000000004</v>
      </c>
      <c r="L9" s="32">
        <v>8</v>
      </c>
      <c r="M9" s="39" t="str">
        <f>VLOOKUP(B9,'[1]2025年推免意愿征集'!$C:$I,7,0)</f>
        <v>普通推免</v>
      </c>
    </row>
    <row r="10" spans="1:13" x14ac:dyDescent="0.2">
      <c r="A10" s="25" t="s">
        <v>33</v>
      </c>
      <c r="B10" s="26" t="s">
        <v>34</v>
      </c>
      <c r="C10" s="26">
        <v>13</v>
      </c>
      <c r="D10" s="27">
        <v>3.6377000000000002</v>
      </c>
      <c r="E10" s="28" t="s">
        <v>23</v>
      </c>
      <c r="F10" s="28">
        <v>4</v>
      </c>
      <c r="G10" s="29">
        <f t="shared" si="0"/>
        <v>3.5101600000000004</v>
      </c>
      <c r="H10" s="31">
        <f t="shared" si="2"/>
        <v>86.62700000000001</v>
      </c>
      <c r="I10" s="28"/>
      <c r="J10" s="37"/>
      <c r="K10" s="38">
        <f t="shared" si="1"/>
        <v>86.62700000000001</v>
      </c>
      <c r="L10" s="32">
        <v>9</v>
      </c>
      <c r="M10" s="39" t="str">
        <f>VLOOKUP(B10,'[1]2025年推免意愿征集'!$C:$I,7,0)</f>
        <v>普通推免</v>
      </c>
    </row>
    <row r="11" spans="1:13" x14ac:dyDescent="0.2">
      <c r="A11" s="25" t="s">
        <v>35</v>
      </c>
      <c r="B11" s="26" t="s">
        <v>36</v>
      </c>
      <c r="C11" s="26">
        <v>12</v>
      </c>
      <c r="D11" s="27">
        <v>3.6425000000000001</v>
      </c>
      <c r="E11" s="28" t="s">
        <v>20</v>
      </c>
      <c r="F11" s="28">
        <v>3.7</v>
      </c>
      <c r="G11" s="29">
        <f t="shared" si="0"/>
        <v>3.4690000000000003</v>
      </c>
      <c r="H11" s="31">
        <f t="shared" si="2"/>
        <v>86.112499999999997</v>
      </c>
      <c r="I11" s="28">
        <v>0.41</v>
      </c>
      <c r="J11" s="37"/>
      <c r="K11" s="38">
        <f t="shared" si="1"/>
        <v>86.522499999999994</v>
      </c>
      <c r="L11" s="32">
        <v>10</v>
      </c>
      <c r="M11" s="39" t="str">
        <f>VLOOKUP(B11,'[1]2025年推免意愿征集'!$C:$I,7,0)</f>
        <v>普通推免</v>
      </c>
    </row>
    <row r="12" spans="1:13" x14ac:dyDescent="0.2">
      <c r="A12" s="25" t="s">
        <v>37</v>
      </c>
      <c r="B12" s="26" t="s">
        <v>38</v>
      </c>
      <c r="C12" s="26">
        <v>14</v>
      </c>
      <c r="D12" s="27">
        <v>3.6105999999999998</v>
      </c>
      <c r="E12" s="28" t="s">
        <v>20</v>
      </c>
      <c r="F12" s="28">
        <v>3.7</v>
      </c>
      <c r="G12" s="29">
        <f t="shared" si="0"/>
        <v>3.4434800000000001</v>
      </c>
      <c r="H12" s="31">
        <f t="shared" si="2"/>
        <v>85.793499999999995</v>
      </c>
      <c r="I12" s="28">
        <v>0.54</v>
      </c>
      <c r="J12" s="37"/>
      <c r="K12" s="38">
        <f t="shared" si="1"/>
        <v>86.333500000000001</v>
      </c>
      <c r="L12" s="32">
        <v>11</v>
      </c>
      <c r="M12" s="39" t="str">
        <f>VLOOKUP(B12,'[1]2025年推免意愿征集'!$C:$I,7,0)</f>
        <v>普通推免</v>
      </c>
    </row>
    <row r="13" spans="1:13" x14ac:dyDescent="0.2">
      <c r="A13" s="25" t="s">
        <v>39</v>
      </c>
      <c r="B13" s="26" t="s">
        <v>40</v>
      </c>
      <c r="C13" s="26">
        <v>17</v>
      </c>
      <c r="D13" s="27">
        <v>3.5951</v>
      </c>
      <c r="E13" s="28" t="s">
        <v>23</v>
      </c>
      <c r="F13" s="28">
        <v>4</v>
      </c>
      <c r="G13" s="29">
        <f t="shared" si="0"/>
        <v>3.4760800000000001</v>
      </c>
      <c r="H13" s="31">
        <f t="shared" si="2"/>
        <v>86.200999999999993</v>
      </c>
      <c r="I13" s="28"/>
      <c r="J13" s="37"/>
      <c r="K13" s="38">
        <f t="shared" si="1"/>
        <v>86.200999999999993</v>
      </c>
      <c r="L13" s="32">
        <v>12</v>
      </c>
      <c r="M13" s="39" t="str">
        <f>VLOOKUP(B13,'[1]2025年推免意愿征集'!$C:$I,7,0)</f>
        <v>强基计划</v>
      </c>
    </row>
    <row r="14" spans="1:13" x14ac:dyDescent="0.2">
      <c r="A14" s="25" t="s">
        <v>41</v>
      </c>
      <c r="B14" s="26" t="s">
        <v>42</v>
      </c>
      <c r="C14" s="26">
        <v>19</v>
      </c>
      <c r="D14" s="27">
        <v>3.5733999999999999</v>
      </c>
      <c r="E14" s="28" t="s">
        <v>23</v>
      </c>
      <c r="F14" s="28">
        <v>4</v>
      </c>
      <c r="G14" s="29">
        <f t="shared" si="0"/>
        <v>3.45872</v>
      </c>
      <c r="H14" s="31">
        <f t="shared" si="2"/>
        <v>85.983999999999995</v>
      </c>
      <c r="I14" s="28">
        <v>0.08</v>
      </c>
      <c r="J14" s="37"/>
      <c r="K14" s="38">
        <f t="shared" si="1"/>
        <v>86.063999999999993</v>
      </c>
      <c r="L14" s="32">
        <v>13</v>
      </c>
      <c r="M14" s="39" t="str">
        <f>VLOOKUP(B14,'[1]2025年推免意愿征集'!$C:$I,7,0)</f>
        <v>普通推免</v>
      </c>
    </row>
    <row r="15" spans="1:13" x14ac:dyDescent="0.2">
      <c r="A15" s="25" t="s">
        <v>43</v>
      </c>
      <c r="B15" s="26" t="s">
        <v>44</v>
      </c>
      <c r="C15" s="26">
        <v>23</v>
      </c>
      <c r="D15" s="27">
        <v>3.5150999999999999</v>
      </c>
      <c r="E15" s="28" t="s">
        <v>15</v>
      </c>
      <c r="F15" s="28">
        <v>4</v>
      </c>
      <c r="G15" s="29">
        <f t="shared" si="0"/>
        <v>3.41208</v>
      </c>
      <c r="H15" s="31">
        <f t="shared" si="2"/>
        <v>85.400999999999996</v>
      </c>
      <c r="I15" s="28">
        <v>0.41</v>
      </c>
      <c r="J15" s="37"/>
      <c r="K15" s="38">
        <f t="shared" si="1"/>
        <v>85.810999999999993</v>
      </c>
      <c r="L15" s="32">
        <v>14</v>
      </c>
      <c r="M15" s="39" t="str">
        <f>VLOOKUP(B15,'[1]2025年推免意愿征集'!$C:$I,7,0)</f>
        <v>普通推免</v>
      </c>
    </row>
    <row r="16" spans="1:13" x14ac:dyDescent="0.2">
      <c r="A16" s="25" t="s">
        <v>45</v>
      </c>
      <c r="B16" s="26" t="s">
        <v>46</v>
      </c>
      <c r="C16" s="26">
        <v>10</v>
      </c>
      <c r="D16" s="27">
        <v>3.6772999999999998</v>
      </c>
      <c r="E16" s="28" t="s">
        <v>47</v>
      </c>
      <c r="F16" s="28">
        <v>3.3</v>
      </c>
      <c r="G16" s="29">
        <f t="shared" si="0"/>
        <v>3.4368400000000001</v>
      </c>
      <c r="H16" s="31">
        <f t="shared" si="2"/>
        <v>85.710499999999996</v>
      </c>
      <c r="I16" s="28"/>
      <c r="J16" s="37"/>
      <c r="K16" s="38">
        <f t="shared" si="1"/>
        <v>85.710499999999996</v>
      </c>
      <c r="L16" s="32">
        <v>15</v>
      </c>
      <c r="M16" s="39" t="str">
        <f>VLOOKUP(B16,'[1]2025年推免意愿征集'!$C:$I,7,0)</f>
        <v>普通推免</v>
      </c>
    </row>
    <row r="17" spans="1:13" x14ac:dyDescent="0.2">
      <c r="A17" s="25" t="s">
        <v>48</v>
      </c>
      <c r="B17" s="26" t="s">
        <v>49</v>
      </c>
      <c r="C17" s="26">
        <v>16</v>
      </c>
      <c r="D17" s="27">
        <v>3.6038000000000001</v>
      </c>
      <c r="E17" s="28" t="s">
        <v>47</v>
      </c>
      <c r="F17" s="28">
        <v>3.3</v>
      </c>
      <c r="G17" s="29">
        <f t="shared" si="0"/>
        <v>3.3780400000000004</v>
      </c>
      <c r="H17" s="31">
        <f t="shared" si="2"/>
        <v>84.975499999999997</v>
      </c>
      <c r="I17" s="28">
        <v>0.72</v>
      </c>
      <c r="J17" s="37"/>
      <c r="K17" s="38">
        <f t="shared" si="1"/>
        <v>85.695499999999996</v>
      </c>
      <c r="L17" s="32">
        <v>16</v>
      </c>
      <c r="M17" s="39" t="str">
        <f>VLOOKUP(B17,'[1]2025年推免意愿征集'!$C:$I,7,0)</f>
        <v>普通推免</v>
      </c>
    </row>
    <row r="18" spans="1:13" x14ac:dyDescent="0.2">
      <c r="A18" s="25" t="s">
        <v>50</v>
      </c>
      <c r="B18" s="26" t="s">
        <v>51</v>
      </c>
      <c r="C18" s="26">
        <v>11</v>
      </c>
      <c r="D18" s="27">
        <v>3.6621999999999999</v>
      </c>
      <c r="E18" s="28" t="s">
        <v>47</v>
      </c>
      <c r="F18" s="28">
        <v>3.3</v>
      </c>
      <c r="G18" s="29">
        <f t="shared" si="0"/>
        <v>3.42476</v>
      </c>
      <c r="H18" s="31">
        <f t="shared" si="2"/>
        <v>85.5595</v>
      </c>
      <c r="I18" s="28"/>
      <c r="J18" s="37"/>
      <c r="K18" s="38">
        <f t="shared" si="1"/>
        <v>85.5595</v>
      </c>
      <c r="L18" s="32">
        <v>17</v>
      </c>
      <c r="M18" s="39" t="str">
        <f>VLOOKUP(B18,'[1]2025年推免意愿征集'!$C:$I,7,0)</f>
        <v>普通推免</v>
      </c>
    </row>
    <row r="19" spans="1:13" x14ac:dyDescent="0.2">
      <c r="A19" s="25" t="s">
        <v>52</v>
      </c>
      <c r="B19" s="26" t="s">
        <v>53</v>
      </c>
      <c r="C19" s="26">
        <v>47</v>
      </c>
      <c r="D19" s="27">
        <v>3.3420000000000001</v>
      </c>
      <c r="E19" s="28" t="s">
        <v>23</v>
      </c>
      <c r="F19" s="28">
        <v>4</v>
      </c>
      <c r="G19" s="29">
        <f t="shared" si="0"/>
        <v>3.2736000000000005</v>
      </c>
      <c r="H19" s="31">
        <f>84-(3.3-G19)/0.3*3</f>
        <v>83.736000000000004</v>
      </c>
      <c r="I19" s="28">
        <v>1.77</v>
      </c>
      <c r="J19" s="37"/>
      <c r="K19" s="38">
        <f t="shared" si="1"/>
        <v>85.506</v>
      </c>
      <c r="L19" s="32">
        <v>18</v>
      </c>
      <c r="M19" s="39" t="str">
        <f>VLOOKUP(B19,'[1]2025年推免意愿征集'!$C:$I,7,0)</f>
        <v>强基计划</v>
      </c>
    </row>
    <row r="20" spans="1:13" x14ac:dyDescent="0.2">
      <c r="A20" s="25" t="s">
        <v>54</v>
      </c>
      <c r="B20" s="26" t="s">
        <v>55</v>
      </c>
      <c r="C20" s="26">
        <v>28</v>
      </c>
      <c r="D20" s="27">
        <v>3.4967999999999999</v>
      </c>
      <c r="E20" s="28" t="s">
        <v>47</v>
      </c>
      <c r="F20" s="28">
        <v>3.3</v>
      </c>
      <c r="G20" s="29">
        <f t="shared" si="0"/>
        <v>3.29244</v>
      </c>
      <c r="H20" s="31">
        <f>84-(3.3-G20)/0.3*3</f>
        <v>83.924400000000006</v>
      </c>
      <c r="I20" s="28">
        <v>1.5</v>
      </c>
      <c r="J20" s="37"/>
      <c r="K20" s="38">
        <f t="shared" si="1"/>
        <v>85.424400000000006</v>
      </c>
      <c r="L20" s="32">
        <v>19</v>
      </c>
      <c r="M20" s="39" t="str">
        <f>VLOOKUP(B20,'[1]2025年推免意愿征集'!$C:$I,7,0)</f>
        <v>普通推免</v>
      </c>
    </row>
    <row r="21" spans="1:13" x14ac:dyDescent="0.2">
      <c r="A21" s="25" t="s">
        <v>56</v>
      </c>
      <c r="B21" s="26" t="s">
        <v>57</v>
      </c>
      <c r="C21" s="26">
        <v>15</v>
      </c>
      <c r="D21" s="27">
        <v>3.6095999999999999</v>
      </c>
      <c r="E21" s="28" t="s">
        <v>47</v>
      </c>
      <c r="F21" s="28">
        <v>3.3</v>
      </c>
      <c r="G21" s="29">
        <f t="shared" si="0"/>
        <v>3.3826800000000001</v>
      </c>
      <c r="H21" s="31">
        <f t="shared" ref="H21:H27" si="3">89-(3.7-G21)/0.4*5</f>
        <v>85.033500000000004</v>
      </c>
      <c r="I21" s="28">
        <v>0.24</v>
      </c>
      <c r="J21" s="37"/>
      <c r="K21" s="38">
        <f t="shared" si="1"/>
        <v>85.273499999999999</v>
      </c>
      <c r="L21" s="32">
        <v>20</v>
      </c>
      <c r="M21" s="39" t="str">
        <f>VLOOKUP(B21,'[1]2025年推免意愿征集'!$C:$I,7,0)</f>
        <v>普通推免</v>
      </c>
    </row>
    <row r="22" spans="1:13" x14ac:dyDescent="0.2">
      <c r="A22" s="25" t="s">
        <v>58</v>
      </c>
      <c r="B22" s="26" t="s">
        <v>59</v>
      </c>
      <c r="C22" s="26">
        <v>22</v>
      </c>
      <c r="D22" s="27">
        <v>3.5528</v>
      </c>
      <c r="E22" s="28" t="s">
        <v>47</v>
      </c>
      <c r="F22" s="28">
        <v>3.3</v>
      </c>
      <c r="G22" s="29">
        <f t="shared" si="0"/>
        <v>3.3372400000000004</v>
      </c>
      <c r="H22" s="31">
        <f t="shared" si="3"/>
        <v>84.465500000000006</v>
      </c>
      <c r="I22" s="28">
        <v>0.75</v>
      </c>
      <c r="J22" s="37"/>
      <c r="K22" s="38">
        <f t="shared" si="1"/>
        <v>85.215500000000006</v>
      </c>
      <c r="L22" s="32">
        <v>21</v>
      </c>
      <c r="M22" s="39" t="str">
        <f>VLOOKUP(B22,'[1]2025年推免意愿征集'!$C:$I,7,0)</f>
        <v>普通推免</v>
      </c>
    </row>
    <row r="23" spans="1:13" x14ac:dyDescent="0.2">
      <c r="A23" s="25" t="s">
        <v>60</v>
      </c>
      <c r="B23" s="26" t="s">
        <v>61</v>
      </c>
      <c r="C23" s="26">
        <v>29</v>
      </c>
      <c r="D23" s="27">
        <v>3.4811000000000001</v>
      </c>
      <c r="E23" s="28" t="s">
        <v>23</v>
      </c>
      <c r="F23" s="28">
        <v>4</v>
      </c>
      <c r="G23" s="29">
        <f t="shared" si="0"/>
        <v>3.3848800000000003</v>
      </c>
      <c r="H23" s="31">
        <f t="shared" si="3"/>
        <v>85.061000000000007</v>
      </c>
      <c r="I23" s="28"/>
      <c r="J23" s="37"/>
      <c r="K23" s="38">
        <f t="shared" si="1"/>
        <v>85.061000000000007</v>
      </c>
      <c r="L23" s="32">
        <v>22</v>
      </c>
      <c r="M23" s="39" t="str">
        <f>VLOOKUP(B23,'[1]2025年推免意愿征集'!$C:$I,7,0)</f>
        <v>强基计划</v>
      </c>
    </row>
    <row r="24" spans="1:13" x14ac:dyDescent="0.2">
      <c r="A24" s="25" t="s">
        <v>62</v>
      </c>
      <c r="B24" s="26" t="s">
        <v>63</v>
      </c>
      <c r="C24" s="26">
        <v>24</v>
      </c>
      <c r="D24" s="27">
        <v>3.5106000000000002</v>
      </c>
      <c r="E24" s="28" t="s">
        <v>20</v>
      </c>
      <c r="F24" s="28">
        <v>3.7</v>
      </c>
      <c r="G24" s="29">
        <f t="shared" si="0"/>
        <v>3.3634800000000005</v>
      </c>
      <c r="H24" s="31">
        <f t="shared" si="3"/>
        <v>84.793500000000009</v>
      </c>
      <c r="I24" s="28"/>
      <c r="J24" s="37"/>
      <c r="K24" s="38">
        <f t="shared" si="1"/>
        <v>84.793500000000009</v>
      </c>
      <c r="L24" s="32">
        <v>23</v>
      </c>
      <c r="M24" s="39" t="str">
        <f>VLOOKUP(B24,'[1]2025年推免意愿征集'!$C:$I,7,0)</f>
        <v>强基计划</v>
      </c>
    </row>
    <row r="25" spans="1:13" x14ac:dyDescent="0.2">
      <c r="A25" s="25" t="s">
        <v>64</v>
      </c>
      <c r="B25" s="26" t="s">
        <v>65</v>
      </c>
      <c r="C25" s="26">
        <v>27</v>
      </c>
      <c r="D25" s="27">
        <v>3.5007999999999999</v>
      </c>
      <c r="E25" s="28" t="s">
        <v>20</v>
      </c>
      <c r="F25" s="28">
        <v>3.7</v>
      </c>
      <c r="G25" s="29">
        <f t="shared" si="0"/>
        <v>3.3556400000000002</v>
      </c>
      <c r="H25" s="31">
        <f t="shared" si="3"/>
        <v>84.695499999999996</v>
      </c>
      <c r="I25" s="28"/>
      <c r="J25" s="37"/>
      <c r="K25" s="38">
        <f t="shared" si="1"/>
        <v>84.695499999999996</v>
      </c>
      <c r="L25" s="32">
        <v>24</v>
      </c>
      <c r="M25" s="39" t="str">
        <f>VLOOKUP(B25,'[1]2025年推免意愿征集'!$C:$I,7,0)</f>
        <v>普通推免</v>
      </c>
    </row>
    <row r="26" spans="1:13" x14ac:dyDescent="0.2">
      <c r="A26" s="25" t="s">
        <v>66</v>
      </c>
      <c r="B26" s="26" t="s">
        <v>67</v>
      </c>
      <c r="C26" s="26">
        <v>30</v>
      </c>
      <c r="D26" s="27">
        <v>3.4769999999999999</v>
      </c>
      <c r="E26" s="28" t="s">
        <v>20</v>
      </c>
      <c r="F26" s="28">
        <v>3.7</v>
      </c>
      <c r="G26" s="29">
        <f t="shared" si="0"/>
        <v>3.3366000000000002</v>
      </c>
      <c r="H26" s="31">
        <f t="shared" si="3"/>
        <v>84.457499999999996</v>
      </c>
      <c r="I26" s="28">
        <v>0.21</v>
      </c>
      <c r="J26" s="37"/>
      <c r="K26" s="38">
        <f t="shared" si="1"/>
        <v>84.66749999999999</v>
      </c>
      <c r="L26" s="32">
        <v>25</v>
      </c>
      <c r="M26" s="39" t="str">
        <f>VLOOKUP(B26,'[1]2025年推免意愿征集'!$C:$I,7,0)</f>
        <v>普通推免</v>
      </c>
    </row>
    <row r="27" spans="1:13" x14ac:dyDescent="0.2">
      <c r="A27" s="25" t="s">
        <v>68</v>
      </c>
      <c r="B27" s="26" t="s">
        <v>69</v>
      </c>
      <c r="C27" s="26">
        <v>20</v>
      </c>
      <c r="D27" s="27">
        <v>3.5577000000000001</v>
      </c>
      <c r="E27" s="28" t="s">
        <v>47</v>
      </c>
      <c r="F27" s="28">
        <v>3.3</v>
      </c>
      <c r="G27" s="29">
        <f t="shared" si="0"/>
        <v>3.3411600000000004</v>
      </c>
      <c r="H27" s="31">
        <f t="shared" si="3"/>
        <v>84.514499999999998</v>
      </c>
      <c r="I27" s="28"/>
      <c r="J27" s="37"/>
      <c r="K27" s="38">
        <f t="shared" si="1"/>
        <v>84.514499999999998</v>
      </c>
      <c r="L27" s="32">
        <v>26</v>
      </c>
      <c r="M27" s="39" t="str">
        <f>VLOOKUP(B27,'[1]2025年推免意愿征集'!$C:$I,7,0)</f>
        <v>普通推免</v>
      </c>
    </row>
    <row r="28" spans="1:13" x14ac:dyDescent="0.2">
      <c r="A28" s="25" t="s">
        <v>70</v>
      </c>
      <c r="B28" s="26" t="s">
        <v>71</v>
      </c>
      <c r="C28" s="26">
        <v>26</v>
      </c>
      <c r="D28" s="27">
        <v>3.5055000000000001</v>
      </c>
      <c r="E28" s="28" t="s">
        <v>47</v>
      </c>
      <c r="F28" s="28">
        <v>3.3</v>
      </c>
      <c r="G28" s="29">
        <f t="shared" si="0"/>
        <v>3.2994000000000003</v>
      </c>
      <c r="H28" s="31">
        <f t="shared" ref="H28:H69" si="4">84-(3.3-G28)/0.3*3</f>
        <v>83.994</v>
      </c>
      <c r="I28" s="28"/>
      <c r="J28" s="37"/>
      <c r="K28" s="38">
        <f t="shared" si="1"/>
        <v>83.994</v>
      </c>
      <c r="L28" s="32">
        <v>27</v>
      </c>
      <c r="M28" s="39" t="str">
        <f>VLOOKUP(B28,'[1]2025年推免意愿征集'!$C:$I,7,0)</f>
        <v>强基计划</v>
      </c>
    </row>
    <row r="29" spans="1:13" x14ac:dyDescent="0.2">
      <c r="A29" s="25" t="s">
        <v>72</v>
      </c>
      <c r="B29" s="26" t="s">
        <v>73</v>
      </c>
      <c r="C29" s="26">
        <v>44</v>
      </c>
      <c r="D29" s="27">
        <v>3.3721000000000001</v>
      </c>
      <c r="E29" s="28" t="s">
        <v>15</v>
      </c>
      <c r="F29" s="28">
        <v>4</v>
      </c>
      <c r="G29" s="29">
        <f t="shared" si="0"/>
        <v>3.2976800000000002</v>
      </c>
      <c r="H29" s="31">
        <f t="shared" si="4"/>
        <v>83.976799999999997</v>
      </c>
      <c r="I29" s="28"/>
      <c r="J29" s="37"/>
      <c r="K29" s="38">
        <f t="shared" si="1"/>
        <v>83.976799999999997</v>
      </c>
      <c r="L29" s="32">
        <v>28</v>
      </c>
      <c r="M29" s="39" t="str">
        <f>VLOOKUP(B29,'[1]2025年推免意愿征集'!$C:$I,7,0)</f>
        <v>强基计划</v>
      </c>
    </row>
    <row r="30" spans="1:13" x14ac:dyDescent="0.2">
      <c r="A30" s="25" t="s">
        <v>74</v>
      </c>
      <c r="B30" s="26" t="s">
        <v>75</v>
      </c>
      <c r="C30" s="26">
        <v>37</v>
      </c>
      <c r="D30" s="27">
        <v>3.4220000000000002</v>
      </c>
      <c r="E30" s="28" t="s">
        <v>47</v>
      </c>
      <c r="F30" s="28">
        <v>3.3</v>
      </c>
      <c r="G30" s="29">
        <f t="shared" si="0"/>
        <v>3.2326000000000006</v>
      </c>
      <c r="H30" s="31">
        <f t="shared" si="4"/>
        <v>83.326000000000008</v>
      </c>
      <c r="I30" s="28">
        <v>0.64</v>
      </c>
      <c r="J30" s="37"/>
      <c r="K30" s="38">
        <f t="shared" si="1"/>
        <v>83.966000000000008</v>
      </c>
      <c r="L30" s="32">
        <v>29</v>
      </c>
      <c r="M30" s="39" t="str">
        <f>VLOOKUP(B30,'[1]2025年推免意愿征集'!$C:$I,7,0)</f>
        <v>普通推免</v>
      </c>
    </row>
    <row r="31" spans="1:13" x14ac:dyDescent="0.2">
      <c r="A31" s="25" t="s">
        <v>76</v>
      </c>
      <c r="B31" s="26" t="s">
        <v>77</v>
      </c>
      <c r="C31" s="26">
        <v>63</v>
      </c>
      <c r="D31" s="27">
        <v>3.2456999999999998</v>
      </c>
      <c r="E31" s="28" t="s">
        <v>15</v>
      </c>
      <c r="F31" s="28">
        <v>4</v>
      </c>
      <c r="G31" s="29">
        <f t="shared" si="0"/>
        <v>3.1965600000000003</v>
      </c>
      <c r="H31" s="31">
        <f t="shared" si="4"/>
        <v>82.965600000000009</v>
      </c>
      <c r="I31" s="28">
        <v>0.84</v>
      </c>
      <c r="J31" s="37"/>
      <c r="K31" s="38">
        <f t="shared" si="1"/>
        <v>83.805600000000013</v>
      </c>
      <c r="L31" s="32">
        <v>30</v>
      </c>
      <c r="M31" s="39" t="str">
        <f>VLOOKUP(B31,'[1]2025年推免意愿征集'!$C:$I,7,0)</f>
        <v>普通推免</v>
      </c>
    </row>
    <row r="32" spans="1:13" x14ac:dyDescent="0.2">
      <c r="A32" s="25" t="s">
        <v>78</v>
      </c>
      <c r="B32" s="26" t="s">
        <v>79</v>
      </c>
      <c r="C32" s="26">
        <v>40</v>
      </c>
      <c r="D32" s="27">
        <v>3.4032</v>
      </c>
      <c r="E32" s="28" t="s">
        <v>20</v>
      </c>
      <c r="F32" s="28">
        <v>3.7</v>
      </c>
      <c r="G32" s="29">
        <f t="shared" si="0"/>
        <v>3.2775600000000003</v>
      </c>
      <c r="H32" s="31">
        <f t="shared" si="4"/>
        <v>83.775599999999997</v>
      </c>
      <c r="I32" s="28"/>
      <c r="J32" s="37"/>
      <c r="K32" s="38">
        <f t="shared" si="1"/>
        <v>83.775599999999997</v>
      </c>
      <c r="L32" s="32">
        <v>31</v>
      </c>
      <c r="M32" s="39" t="str">
        <f>VLOOKUP(B32,'[1]2025年推免意愿征集'!$C:$I,7,0)</f>
        <v>强基计划</v>
      </c>
    </row>
    <row r="33" spans="1:13" x14ac:dyDescent="0.2">
      <c r="A33" s="25" t="s">
        <v>80</v>
      </c>
      <c r="B33" s="26" t="s">
        <v>81</v>
      </c>
      <c r="C33" s="26">
        <v>32</v>
      </c>
      <c r="D33" s="27">
        <v>3.4762</v>
      </c>
      <c r="E33" s="28" t="s">
        <v>47</v>
      </c>
      <c r="F33" s="28">
        <v>3.3</v>
      </c>
      <c r="G33" s="29">
        <f t="shared" si="0"/>
        <v>3.2759600000000004</v>
      </c>
      <c r="H33" s="31">
        <f t="shared" si="4"/>
        <v>83.759600000000006</v>
      </c>
      <c r="I33" s="28"/>
      <c r="J33" s="37"/>
      <c r="K33" s="38">
        <f t="shared" si="1"/>
        <v>83.759600000000006</v>
      </c>
      <c r="L33" s="32">
        <v>32</v>
      </c>
      <c r="M33" s="39" t="str">
        <f>VLOOKUP(B33,'[1]2025年推免意愿征集'!$C:$I,7,0)</f>
        <v>普通推免</v>
      </c>
    </row>
    <row r="34" spans="1:13" x14ac:dyDescent="0.2">
      <c r="A34" s="25" t="s">
        <v>82</v>
      </c>
      <c r="B34" s="26" t="s">
        <v>83</v>
      </c>
      <c r="C34" s="26">
        <v>36</v>
      </c>
      <c r="D34" s="27">
        <v>3.4238</v>
      </c>
      <c r="E34" s="28" t="s">
        <v>47</v>
      </c>
      <c r="F34" s="28">
        <v>3.3</v>
      </c>
      <c r="G34" s="29">
        <f t="shared" si="0"/>
        <v>3.2340400000000002</v>
      </c>
      <c r="H34" s="31">
        <f t="shared" si="4"/>
        <v>83.340400000000002</v>
      </c>
      <c r="I34" s="28">
        <v>0.4</v>
      </c>
      <c r="J34" s="37"/>
      <c r="K34" s="38">
        <f t="shared" si="1"/>
        <v>83.740400000000008</v>
      </c>
      <c r="L34" s="32">
        <v>33</v>
      </c>
      <c r="M34" s="39" t="str">
        <f>VLOOKUP(B34,'[1]2025年推免意愿征集'!$C:$I,7,0)</f>
        <v>普通推免</v>
      </c>
    </row>
    <row r="35" spans="1:13" x14ac:dyDescent="0.2">
      <c r="A35" s="25" t="s">
        <v>84</v>
      </c>
      <c r="B35" s="26" t="s">
        <v>85</v>
      </c>
      <c r="C35" s="26">
        <v>34</v>
      </c>
      <c r="D35" s="27">
        <v>3.4533</v>
      </c>
      <c r="E35" s="28" t="s">
        <v>47</v>
      </c>
      <c r="F35" s="28">
        <v>3.3</v>
      </c>
      <c r="G35" s="29">
        <f t="shared" si="0"/>
        <v>3.2576400000000003</v>
      </c>
      <c r="H35" s="31">
        <f t="shared" si="4"/>
        <v>83.576400000000007</v>
      </c>
      <c r="I35" s="28"/>
      <c r="J35" s="37"/>
      <c r="K35" s="38">
        <f t="shared" si="1"/>
        <v>83.576400000000007</v>
      </c>
      <c r="L35" s="32">
        <v>34</v>
      </c>
      <c r="M35" s="39" t="str">
        <f>VLOOKUP(B35,'[1]2025年推免意愿征集'!$C:$I,7,0)</f>
        <v>国优计划</v>
      </c>
    </row>
    <row r="36" spans="1:13" x14ac:dyDescent="0.2">
      <c r="A36" s="25" t="s">
        <v>86</v>
      </c>
      <c r="B36" s="26" t="s">
        <v>87</v>
      </c>
      <c r="C36" s="26">
        <v>42</v>
      </c>
      <c r="D36" s="27">
        <v>3.3778000000000001</v>
      </c>
      <c r="E36" s="28" t="s">
        <v>20</v>
      </c>
      <c r="F36" s="28">
        <v>3.7</v>
      </c>
      <c r="G36" s="29">
        <f t="shared" si="0"/>
        <v>3.2572400000000004</v>
      </c>
      <c r="H36" s="31">
        <f t="shared" si="4"/>
        <v>83.572400000000002</v>
      </c>
      <c r="I36" s="28"/>
      <c r="J36" s="37"/>
      <c r="K36" s="38">
        <f t="shared" si="1"/>
        <v>83.572400000000002</v>
      </c>
      <c r="L36" s="32">
        <v>35</v>
      </c>
      <c r="M36" s="39" t="str">
        <f>VLOOKUP(B36,'[1]2025年推免意愿征集'!$C:$I,7,0)</f>
        <v>普通推免</v>
      </c>
    </row>
    <row r="37" spans="1:13" x14ac:dyDescent="0.2">
      <c r="A37" s="25" t="s">
        <v>88</v>
      </c>
      <c r="B37" s="26" t="s">
        <v>89</v>
      </c>
      <c r="C37" s="26">
        <v>25</v>
      </c>
      <c r="D37" s="27">
        <v>3.5072000000000001</v>
      </c>
      <c r="E37" s="28" t="s">
        <v>30</v>
      </c>
      <c r="F37" s="28">
        <v>3</v>
      </c>
      <c r="G37" s="29">
        <f t="shared" si="0"/>
        <v>3.2557600000000004</v>
      </c>
      <c r="H37" s="31">
        <f t="shared" si="4"/>
        <v>83.557600000000008</v>
      </c>
      <c r="I37" s="28"/>
      <c r="J37" s="37"/>
      <c r="K37" s="38">
        <f t="shared" si="1"/>
        <v>83.557600000000008</v>
      </c>
      <c r="L37" s="32">
        <v>36</v>
      </c>
      <c r="M37" s="39" t="str">
        <f>VLOOKUP(B37,'[1]2025年推免意愿征集'!$C:$I,7,0)</f>
        <v>普通推免</v>
      </c>
    </row>
    <row r="38" spans="1:13" x14ac:dyDescent="0.2">
      <c r="A38" s="25" t="s">
        <v>90</v>
      </c>
      <c r="B38" s="26" t="s">
        <v>91</v>
      </c>
      <c r="C38" s="26">
        <v>35</v>
      </c>
      <c r="D38" s="27">
        <v>3.4304999999999999</v>
      </c>
      <c r="E38" s="28" t="s">
        <v>47</v>
      </c>
      <c r="F38" s="28">
        <v>3.3</v>
      </c>
      <c r="G38" s="29">
        <f t="shared" si="0"/>
        <v>3.2394000000000003</v>
      </c>
      <c r="H38" s="31">
        <f t="shared" si="4"/>
        <v>83.394000000000005</v>
      </c>
      <c r="I38" s="28"/>
      <c r="J38" s="37"/>
      <c r="K38" s="38">
        <f t="shared" si="1"/>
        <v>83.394000000000005</v>
      </c>
      <c r="L38" s="32">
        <v>37</v>
      </c>
      <c r="M38" s="39" t="str">
        <f>VLOOKUP(B38,'[1]2025年推免意愿征集'!$C:$I,7,0)</f>
        <v>普通推免</v>
      </c>
    </row>
    <row r="39" spans="1:13" x14ac:dyDescent="0.2">
      <c r="A39" s="25" t="s">
        <v>92</v>
      </c>
      <c r="B39" s="26" t="s">
        <v>93</v>
      </c>
      <c r="C39" s="26">
        <v>31</v>
      </c>
      <c r="D39" s="27">
        <v>3.4767000000000001</v>
      </c>
      <c r="E39" s="28" t="s">
        <v>30</v>
      </c>
      <c r="F39" s="28">
        <v>3</v>
      </c>
      <c r="G39" s="29">
        <f t="shared" si="0"/>
        <v>3.2313600000000005</v>
      </c>
      <c r="H39" s="31">
        <f t="shared" si="4"/>
        <v>83.313600000000008</v>
      </c>
      <c r="I39" s="28"/>
      <c r="J39" s="37"/>
      <c r="K39" s="38">
        <f t="shared" si="1"/>
        <v>83.313600000000008</v>
      </c>
      <c r="L39" s="32">
        <v>38</v>
      </c>
      <c r="M39" s="39" t="str">
        <f>VLOOKUP(B39,'[1]2025年推免意愿征集'!$C:$I,7,0)</f>
        <v>强基计划</v>
      </c>
    </row>
    <row r="40" spans="1:13" x14ac:dyDescent="0.2">
      <c r="A40" s="25" t="s">
        <v>94</v>
      </c>
      <c r="B40" s="26" t="s">
        <v>95</v>
      </c>
      <c r="C40" s="26">
        <v>45</v>
      </c>
      <c r="D40" s="27">
        <v>3.3702000000000001</v>
      </c>
      <c r="E40" s="28" t="s">
        <v>30</v>
      </c>
      <c r="F40" s="28">
        <v>3</v>
      </c>
      <c r="G40" s="29">
        <f t="shared" si="0"/>
        <v>3.1461600000000001</v>
      </c>
      <c r="H40" s="31">
        <f t="shared" si="4"/>
        <v>82.461600000000004</v>
      </c>
      <c r="I40" s="28">
        <v>0.8</v>
      </c>
      <c r="J40" s="37"/>
      <c r="K40" s="38">
        <f t="shared" si="1"/>
        <v>83.261600000000001</v>
      </c>
      <c r="L40" s="32">
        <v>39</v>
      </c>
      <c r="M40" s="39" t="str">
        <f>VLOOKUP(B40,'[1]2025年推免意愿征集'!$C:$I,7,0)</f>
        <v>普通推免</v>
      </c>
    </row>
    <row r="41" spans="1:13" x14ac:dyDescent="0.2">
      <c r="A41" s="25" t="s">
        <v>96</v>
      </c>
      <c r="B41" s="26" t="s">
        <v>97</v>
      </c>
      <c r="C41" s="26">
        <v>38</v>
      </c>
      <c r="D41" s="27">
        <v>3.4056000000000002</v>
      </c>
      <c r="E41" s="28" t="s">
        <v>47</v>
      </c>
      <c r="F41" s="28">
        <v>3.3</v>
      </c>
      <c r="G41" s="29">
        <f t="shared" si="0"/>
        <v>3.2194800000000003</v>
      </c>
      <c r="H41" s="31">
        <f t="shared" si="4"/>
        <v>83.194800000000001</v>
      </c>
      <c r="I41" s="28"/>
      <c r="J41" s="37"/>
      <c r="K41" s="38">
        <f t="shared" si="1"/>
        <v>83.194800000000001</v>
      </c>
      <c r="L41" s="32">
        <v>40</v>
      </c>
      <c r="M41" s="40" t="s">
        <v>98</v>
      </c>
    </row>
    <row r="42" spans="1:13" x14ac:dyDescent="0.2">
      <c r="A42" s="25" t="s">
        <v>99</v>
      </c>
      <c r="B42" s="26" t="s">
        <v>100</v>
      </c>
      <c r="C42" s="26">
        <v>61</v>
      </c>
      <c r="D42" s="27">
        <v>3.2496</v>
      </c>
      <c r="E42" s="28" t="s">
        <v>15</v>
      </c>
      <c r="F42" s="28">
        <v>4</v>
      </c>
      <c r="G42" s="29">
        <f t="shared" si="0"/>
        <v>3.1996800000000003</v>
      </c>
      <c r="H42" s="31">
        <f t="shared" si="4"/>
        <v>82.996800000000007</v>
      </c>
      <c r="I42" s="28"/>
      <c r="J42" s="37"/>
      <c r="K42" s="38">
        <f t="shared" si="1"/>
        <v>82.996800000000007</v>
      </c>
      <c r="L42" s="32">
        <v>41</v>
      </c>
      <c r="M42" s="39" t="str">
        <f>VLOOKUP(B42,'[1]2025年推免意愿征集'!$C:$I,7,0)</f>
        <v>普通推免</v>
      </c>
    </row>
    <row r="43" spans="1:13" x14ac:dyDescent="0.2">
      <c r="A43" s="25" t="s">
        <v>101</v>
      </c>
      <c r="B43" s="26" t="s">
        <v>102</v>
      </c>
      <c r="C43" s="26">
        <v>62</v>
      </c>
      <c r="D43" s="27">
        <v>3.2467999999999999</v>
      </c>
      <c r="E43" s="28" t="s">
        <v>15</v>
      </c>
      <c r="F43" s="28">
        <v>4</v>
      </c>
      <c r="G43" s="29">
        <f t="shared" si="0"/>
        <v>3.1974400000000003</v>
      </c>
      <c r="H43" s="31">
        <f t="shared" si="4"/>
        <v>82.974400000000003</v>
      </c>
      <c r="I43" s="28"/>
      <c r="J43" s="37"/>
      <c r="K43" s="38">
        <f t="shared" si="1"/>
        <v>82.974400000000003</v>
      </c>
      <c r="L43" s="32">
        <v>42</v>
      </c>
      <c r="M43" s="39" t="str">
        <f>VLOOKUP(B43,'[1]2025年推免意愿征集'!$C:$I,7,0)</f>
        <v>普通推免</v>
      </c>
    </row>
    <row r="44" spans="1:13" x14ac:dyDescent="0.2">
      <c r="A44" s="25" t="s">
        <v>103</v>
      </c>
      <c r="B44" s="26" t="s">
        <v>104</v>
      </c>
      <c r="C44" s="26">
        <v>65</v>
      </c>
      <c r="D44" s="27">
        <v>3.2294</v>
      </c>
      <c r="E44" s="28" t="s">
        <v>15</v>
      </c>
      <c r="F44" s="28">
        <v>4</v>
      </c>
      <c r="G44" s="29">
        <f t="shared" si="0"/>
        <v>3.1835200000000001</v>
      </c>
      <c r="H44" s="31">
        <f t="shared" si="4"/>
        <v>82.8352</v>
      </c>
      <c r="I44" s="28"/>
      <c r="J44" s="37"/>
      <c r="K44" s="38">
        <f t="shared" si="1"/>
        <v>82.8352</v>
      </c>
      <c r="L44" s="32">
        <v>43</v>
      </c>
      <c r="M44" s="39" t="str">
        <f>VLOOKUP(B44,'[1]2025年推免意愿征集'!$C:$I,7,0)</f>
        <v>强基计划</v>
      </c>
    </row>
    <row r="45" spans="1:13" x14ac:dyDescent="0.2">
      <c r="A45" s="25" t="s">
        <v>105</v>
      </c>
      <c r="B45" s="26" t="s">
        <v>106</v>
      </c>
      <c r="C45" s="26">
        <v>39</v>
      </c>
      <c r="D45" s="27">
        <v>3.4039999999999999</v>
      </c>
      <c r="E45" s="28" t="s">
        <v>30</v>
      </c>
      <c r="F45" s="28">
        <v>3</v>
      </c>
      <c r="G45" s="29">
        <f t="shared" si="0"/>
        <v>3.1732000000000005</v>
      </c>
      <c r="H45" s="31">
        <f t="shared" si="4"/>
        <v>82.731999999999999</v>
      </c>
      <c r="I45" s="28"/>
      <c r="J45" s="37"/>
      <c r="K45" s="38">
        <f t="shared" si="1"/>
        <v>82.731999999999999</v>
      </c>
      <c r="L45" s="32">
        <v>44</v>
      </c>
      <c r="M45" s="39" t="str">
        <f>VLOOKUP(B45,'[1]2025年推免意愿征集'!$C:$I,7,0)</f>
        <v>普通推免</v>
      </c>
    </row>
    <row r="46" spans="1:13" x14ac:dyDescent="0.2">
      <c r="A46" s="25" t="s">
        <v>107</v>
      </c>
      <c r="B46" s="26" t="s">
        <v>108</v>
      </c>
      <c r="C46" s="26">
        <v>50</v>
      </c>
      <c r="D46" s="27">
        <v>3.3062999999999998</v>
      </c>
      <c r="E46" s="28" t="s">
        <v>47</v>
      </c>
      <c r="F46" s="28">
        <v>3.3</v>
      </c>
      <c r="G46" s="29">
        <f t="shared" si="0"/>
        <v>3.1400399999999999</v>
      </c>
      <c r="H46" s="31">
        <f t="shared" si="4"/>
        <v>82.400400000000005</v>
      </c>
      <c r="I46" s="28">
        <v>0.26</v>
      </c>
      <c r="J46" s="37"/>
      <c r="K46" s="38">
        <f t="shared" si="1"/>
        <v>82.66040000000001</v>
      </c>
      <c r="L46" s="32">
        <v>45</v>
      </c>
      <c r="M46" s="39" t="str">
        <f>VLOOKUP(B46,'[1]2025年推免意愿征集'!$C:$I,7,0)</f>
        <v>强基计划</v>
      </c>
    </row>
    <row r="47" spans="1:13" x14ac:dyDescent="0.2">
      <c r="A47" s="25" t="s">
        <v>109</v>
      </c>
      <c r="B47" s="26" t="s">
        <v>110</v>
      </c>
      <c r="C47" s="26">
        <v>48</v>
      </c>
      <c r="D47" s="27">
        <v>3.3340999999999998</v>
      </c>
      <c r="E47" s="28" t="s">
        <v>47</v>
      </c>
      <c r="F47" s="28">
        <v>3.3</v>
      </c>
      <c r="G47" s="29">
        <f t="shared" si="0"/>
        <v>3.16228</v>
      </c>
      <c r="H47" s="31">
        <f t="shared" si="4"/>
        <v>82.622799999999998</v>
      </c>
      <c r="I47" s="28"/>
      <c r="J47" s="37"/>
      <c r="K47" s="38">
        <f t="shared" si="1"/>
        <v>82.622799999999998</v>
      </c>
      <c r="L47" s="32">
        <v>46</v>
      </c>
      <c r="M47" s="39" t="str">
        <f>VLOOKUP(B47,'[1]2025年推免意愿征集'!$C:$I,7,0)</f>
        <v>普通推免</v>
      </c>
    </row>
    <row r="48" spans="1:13" x14ac:dyDescent="0.2">
      <c r="A48" s="25" t="s">
        <v>111</v>
      </c>
      <c r="B48" s="26" t="s">
        <v>112</v>
      </c>
      <c r="C48" s="26">
        <v>56</v>
      </c>
      <c r="D48" s="27">
        <v>3.2835000000000001</v>
      </c>
      <c r="E48" s="28" t="s">
        <v>47</v>
      </c>
      <c r="F48" s="28">
        <v>3.3</v>
      </c>
      <c r="G48" s="29">
        <f t="shared" si="0"/>
        <v>3.1218000000000004</v>
      </c>
      <c r="H48" s="31">
        <f t="shared" si="4"/>
        <v>82.218000000000004</v>
      </c>
      <c r="I48" s="28">
        <v>0.26</v>
      </c>
      <c r="J48" s="37"/>
      <c r="K48" s="38">
        <f t="shared" si="1"/>
        <v>82.478000000000009</v>
      </c>
      <c r="L48" s="32">
        <v>47</v>
      </c>
      <c r="M48" s="39" t="str">
        <f>VLOOKUP(B48,'[1]2025年推免意愿征集'!$C:$I,7,0)</f>
        <v>普通推免</v>
      </c>
    </row>
    <row r="49" spans="1:13" x14ac:dyDescent="0.2">
      <c r="A49" s="25" t="s">
        <v>113</v>
      </c>
      <c r="B49" s="26" t="s">
        <v>114</v>
      </c>
      <c r="C49" s="26">
        <v>41</v>
      </c>
      <c r="D49" s="27">
        <v>3.4003999999999999</v>
      </c>
      <c r="E49" s="28" t="s">
        <v>115</v>
      </c>
      <c r="F49" s="28">
        <v>2.7</v>
      </c>
      <c r="G49" s="29">
        <f t="shared" si="0"/>
        <v>3.1253200000000003</v>
      </c>
      <c r="H49" s="31">
        <f t="shared" si="4"/>
        <v>82.253200000000007</v>
      </c>
      <c r="I49" s="28">
        <v>0.21</v>
      </c>
      <c r="J49" s="37"/>
      <c r="K49" s="38">
        <f t="shared" si="1"/>
        <v>82.463200000000001</v>
      </c>
      <c r="L49" s="32">
        <v>48</v>
      </c>
      <c r="M49" s="39" t="str">
        <f>VLOOKUP(B49,'[1]2025年推免意愿征集'!$C:$I,7,0)</f>
        <v>普通推免</v>
      </c>
    </row>
    <row r="50" spans="1:13" x14ac:dyDescent="0.2">
      <c r="A50" s="25" t="s">
        <v>116</v>
      </c>
      <c r="B50" s="26" t="s">
        <v>117</v>
      </c>
      <c r="C50" s="26">
        <v>46</v>
      </c>
      <c r="D50" s="27">
        <v>3.3679999999999999</v>
      </c>
      <c r="E50" s="28" t="s">
        <v>30</v>
      </c>
      <c r="F50" s="28">
        <v>3</v>
      </c>
      <c r="G50" s="29">
        <f t="shared" si="0"/>
        <v>3.1444000000000001</v>
      </c>
      <c r="H50" s="31">
        <f t="shared" si="4"/>
        <v>82.444000000000003</v>
      </c>
      <c r="I50" s="28"/>
      <c r="J50" s="37"/>
      <c r="K50" s="38">
        <f t="shared" si="1"/>
        <v>82.444000000000003</v>
      </c>
      <c r="L50" s="32">
        <v>49</v>
      </c>
      <c r="M50" s="39" t="s">
        <v>98</v>
      </c>
    </row>
    <row r="51" spans="1:13" x14ac:dyDescent="0.2">
      <c r="A51" s="25" t="s">
        <v>118</v>
      </c>
      <c r="B51" s="26" t="s">
        <v>119</v>
      </c>
      <c r="C51" s="26">
        <v>76</v>
      </c>
      <c r="D51" s="27">
        <v>3.1802999999999999</v>
      </c>
      <c r="E51" s="28" t="s">
        <v>20</v>
      </c>
      <c r="F51" s="28">
        <v>3.7</v>
      </c>
      <c r="G51" s="29">
        <f t="shared" si="0"/>
        <v>3.0992400000000004</v>
      </c>
      <c r="H51" s="31">
        <f t="shared" si="4"/>
        <v>81.992400000000004</v>
      </c>
      <c r="I51" s="28">
        <v>0.44</v>
      </c>
      <c r="J51" s="41"/>
      <c r="K51" s="38">
        <f t="shared" si="1"/>
        <v>82.432400000000001</v>
      </c>
      <c r="L51" s="32">
        <v>50</v>
      </c>
      <c r="M51" s="39" t="str">
        <f>VLOOKUP(B51,'[1]2025年推免意愿征集'!$C:$I,7,0)</f>
        <v>强基计划</v>
      </c>
    </row>
    <row r="52" spans="1:13" x14ac:dyDescent="0.2">
      <c r="A52" s="25" t="s">
        <v>120</v>
      </c>
      <c r="B52" s="26" t="s">
        <v>121</v>
      </c>
      <c r="C52" s="26">
        <v>54</v>
      </c>
      <c r="D52" s="27">
        <v>3.2959999999999998</v>
      </c>
      <c r="E52" s="28" t="s">
        <v>47</v>
      </c>
      <c r="F52" s="28">
        <v>3.3</v>
      </c>
      <c r="G52" s="29">
        <f t="shared" si="0"/>
        <v>3.1318000000000001</v>
      </c>
      <c r="H52" s="31">
        <f t="shared" si="4"/>
        <v>82.317999999999998</v>
      </c>
      <c r="I52" s="28"/>
      <c r="J52" s="37"/>
      <c r="K52" s="38">
        <f t="shared" si="1"/>
        <v>82.317999999999998</v>
      </c>
      <c r="L52" s="32">
        <v>51</v>
      </c>
      <c r="M52" s="39" t="str">
        <f>VLOOKUP(B52,'[1]2025年推免意愿征集'!$C:$I,7,0)</f>
        <v>普通推免</v>
      </c>
    </row>
    <row r="53" spans="1:13" x14ac:dyDescent="0.2">
      <c r="A53" s="25" t="s">
        <v>122</v>
      </c>
      <c r="B53" s="26" t="s">
        <v>123</v>
      </c>
      <c r="C53" s="26">
        <v>80</v>
      </c>
      <c r="D53" s="27">
        <v>3.1549</v>
      </c>
      <c r="E53" s="28" t="s">
        <v>15</v>
      </c>
      <c r="F53" s="28">
        <v>4</v>
      </c>
      <c r="G53" s="29">
        <f t="shared" si="0"/>
        <v>3.1239200000000005</v>
      </c>
      <c r="H53" s="31">
        <f t="shared" si="4"/>
        <v>82.239200000000011</v>
      </c>
      <c r="I53" s="28"/>
      <c r="J53" s="41"/>
      <c r="K53" s="38">
        <f t="shared" si="1"/>
        <v>82.239200000000011</v>
      </c>
      <c r="L53" s="32">
        <v>52</v>
      </c>
      <c r="M53" s="39" t="str">
        <f>VLOOKUP(B53,'[1]2025年推免意愿征集'!$C:$I,7,0)</f>
        <v>强基计划</v>
      </c>
    </row>
    <row r="54" spans="1:13" s="16" customFormat="1" x14ac:dyDescent="0.2">
      <c r="A54" s="25" t="s">
        <v>124</v>
      </c>
      <c r="B54" s="26" t="s">
        <v>125</v>
      </c>
      <c r="C54" s="26">
        <v>71</v>
      </c>
      <c r="D54" s="27">
        <v>3.1959</v>
      </c>
      <c r="E54" s="28" t="s">
        <v>20</v>
      </c>
      <c r="F54" s="28">
        <v>3.7</v>
      </c>
      <c r="G54" s="29">
        <f t="shared" si="0"/>
        <v>3.1117200000000005</v>
      </c>
      <c r="H54" s="31">
        <f t="shared" si="4"/>
        <v>82.117200000000011</v>
      </c>
      <c r="I54" s="28"/>
      <c r="J54" s="37"/>
      <c r="K54" s="38">
        <f t="shared" si="1"/>
        <v>82.117200000000011</v>
      </c>
      <c r="L54" s="32">
        <v>53</v>
      </c>
      <c r="M54" s="39" t="s">
        <v>98</v>
      </c>
    </row>
    <row r="55" spans="1:13" x14ac:dyDescent="0.2">
      <c r="A55" s="25" t="s">
        <v>126</v>
      </c>
      <c r="B55" s="26" t="s">
        <v>127</v>
      </c>
      <c r="C55" s="26">
        <v>49</v>
      </c>
      <c r="D55" s="27">
        <v>3.3197000000000001</v>
      </c>
      <c r="E55" s="28" t="s">
        <v>30</v>
      </c>
      <c r="F55" s="28">
        <v>3</v>
      </c>
      <c r="G55" s="29">
        <f t="shared" si="0"/>
        <v>3.1057600000000001</v>
      </c>
      <c r="H55" s="31">
        <f t="shared" si="4"/>
        <v>82.057600000000008</v>
      </c>
      <c r="I55" s="28"/>
      <c r="J55" s="37"/>
      <c r="K55" s="38">
        <f t="shared" si="1"/>
        <v>82.057600000000008</v>
      </c>
      <c r="L55" s="32">
        <v>54</v>
      </c>
      <c r="M55" s="39" t="str">
        <f>VLOOKUP(B55,'[1]2025年推免意愿征集'!$C:$I,7,0)</f>
        <v>强基计划</v>
      </c>
    </row>
    <row r="56" spans="1:13" x14ac:dyDescent="0.2">
      <c r="A56" s="25" t="s">
        <v>128</v>
      </c>
      <c r="B56" s="26" t="s">
        <v>129</v>
      </c>
      <c r="C56" s="26">
        <v>43</v>
      </c>
      <c r="D56" s="27">
        <v>3.3757999999999999</v>
      </c>
      <c r="E56" s="28" t="s">
        <v>115</v>
      </c>
      <c r="F56" s="28">
        <v>2.7</v>
      </c>
      <c r="G56" s="29">
        <f t="shared" si="0"/>
        <v>3.1056400000000002</v>
      </c>
      <c r="H56" s="31">
        <f t="shared" si="4"/>
        <v>82.056399999999996</v>
      </c>
      <c r="I56" s="28"/>
      <c r="J56" s="37"/>
      <c r="K56" s="38">
        <f t="shared" si="1"/>
        <v>82.056399999999996</v>
      </c>
      <c r="L56" s="32">
        <v>55</v>
      </c>
      <c r="M56" s="39" t="str">
        <f>VLOOKUP(B56,'[1]2025年推免意愿征集'!$C:$I,7,0)</f>
        <v>普通推免</v>
      </c>
    </row>
    <row r="57" spans="1:13" x14ac:dyDescent="0.2">
      <c r="A57" s="25" t="s">
        <v>130</v>
      </c>
      <c r="B57" s="26" t="s">
        <v>131</v>
      </c>
      <c r="C57" s="26">
        <v>60</v>
      </c>
      <c r="D57" s="27">
        <v>3.2496</v>
      </c>
      <c r="E57" s="28" t="s">
        <v>47</v>
      </c>
      <c r="F57" s="28">
        <v>3.3</v>
      </c>
      <c r="G57" s="29">
        <f t="shared" si="0"/>
        <v>3.0946800000000003</v>
      </c>
      <c r="H57" s="31">
        <f t="shared" si="4"/>
        <v>81.94680000000001</v>
      </c>
      <c r="I57" s="28"/>
      <c r="J57" s="37"/>
      <c r="K57" s="38">
        <f t="shared" si="1"/>
        <v>81.94680000000001</v>
      </c>
      <c r="L57" s="32">
        <v>56</v>
      </c>
      <c r="M57" s="39" t="str">
        <f>VLOOKUP(B57,'[1]2025年推免意愿征集'!$C:$I,7,0)</f>
        <v>普通推免</v>
      </c>
    </row>
    <row r="58" spans="1:13" x14ac:dyDescent="0.2">
      <c r="A58" s="25" t="s">
        <v>132</v>
      </c>
      <c r="B58" s="26" t="s">
        <v>133</v>
      </c>
      <c r="C58" s="26">
        <v>51</v>
      </c>
      <c r="D58" s="27">
        <v>3.3041</v>
      </c>
      <c r="E58" s="28" t="s">
        <v>30</v>
      </c>
      <c r="F58" s="28">
        <v>3</v>
      </c>
      <c r="G58" s="29">
        <f t="shared" si="0"/>
        <v>3.09328</v>
      </c>
      <c r="H58" s="31">
        <f t="shared" si="4"/>
        <v>81.9328</v>
      </c>
      <c r="I58" s="28"/>
      <c r="J58" s="37"/>
      <c r="K58" s="38">
        <f t="shared" si="1"/>
        <v>81.9328</v>
      </c>
      <c r="L58" s="32">
        <v>57</v>
      </c>
      <c r="M58" s="39" t="str">
        <f>VLOOKUP(B58,'[1]2025年推免意愿征集'!$C:$I,7,0)</f>
        <v>强基计划</v>
      </c>
    </row>
    <row r="59" spans="1:13" x14ac:dyDescent="0.2">
      <c r="A59" s="25" t="s">
        <v>134</v>
      </c>
      <c r="B59" s="26" t="s">
        <v>135</v>
      </c>
      <c r="C59" s="26">
        <v>52</v>
      </c>
      <c r="D59" s="27">
        <v>3.2984</v>
      </c>
      <c r="E59" s="28" t="s">
        <v>30</v>
      </c>
      <c r="F59" s="28">
        <v>3</v>
      </c>
      <c r="G59" s="29">
        <f t="shared" si="0"/>
        <v>3.0887200000000004</v>
      </c>
      <c r="H59" s="31">
        <f t="shared" si="4"/>
        <v>81.887200000000007</v>
      </c>
      <c r="I59" s="28"/>
      <c r="J59" s="37"/>
      <c r="K59" s="38">
        <f t="shared" si="1"/>
        <v>81.887200000000007</v>
      </c>
      <c r="L59" s="32">
        <v>58</v>
      </c>
      <c r="M59" s="39" t="str">
        <f>VLOOKUP(B59,'[1]2025年推免意愿征集'!$C:$I,7,0)</f>
        <v>普通推免</v>
      </c>
    </row>
    <row r="60" spans="1:13" x14ac:dyDescent="0.2">
      <c r="A60" s="25" t="s">
        <v>136</v>
      </c>
      <c r="B60" s="26" t="s">
        <v>137</v>
      </c>
      <c r="C60" s="26">
        <v>72</v>
      </c>
      <c r="D60" s="27">
        <v>3.1934999999999998</v>
      </c>
      <c r="E60" s="28" t="s">
        <v>47</v>
      </c>
      <c r="F60" s="28">
        <v>3.3</v>
      </c>
      <c r="G60" s="29">
        <f t="shared" si="0"/>
        <v>3.0498000000000003</v>
      </c>
      <c r="H60" s="31">
        <f t="shared" si="4"/>
        <v>81.498000000000005</v>
      </c>
      <c r="I60" s="28">
        <v>0.35</v>
      </c>
      <c r="J60" s="37"/>
      <c r="K60" s="38">
        <f t="shared" si="1"/>
        <v>81.847999999999999</v>
      </c>
      <c r="L60" s="32">
        <v>59</v>
      </c>
      <c r="M60" s="48" t="s">
        <v>332</v>
      </c>
    </row>
    <row r="61" spans="1:13" x14ac:dyDescent="0.2">
      <c r="A61" s="25" t="s">
        <v>138</v>
      </c>
      <c r="B61" s="26" t="s">
        <v>139</v>
      </c>
      <c r="C61" s="26">
        <v>55</v>
      </c>
      <c r="D61" s="27">
        <v>3.2848000000000002</v>
      </c>
      <c r="E61" s="28" t="s">
        <v>30</v>
      </c>
      <c r="F61" s="28">
        <v>3</v>
      </c>
      <c r="G61" s="29">
        <f t="shared" si="0"/>
        <v>3.0778400000000001</v>
      </c>
      <c r="H61" s="31">
        <f t="shared" si="4"/>
        <v>81.778400000000005</v>
      </c>
      <c r="I61" s="28"/>
      <c r="J61" s="37"/>
      <c r="K61" s="38">
        <f t="shared" si="1"/>
        <v>81.778400000000005</v>
      </c>
      <c r="L61" s="32">
        <v>60</v>
      </c>
      <c r="M61" s="39" t="str">
        <f>VLOOKUP(B61,'[1]2025年推免意愿征集'!$C:$I,7,0)</f>
        <v>普通推免</v>
      </c>
    </row>
    <row r="62" spans="1:13" x14ac:dyDescent="0.2">
      <c r="A62" s="25" t="s">
        <v>140</v>
      </c>
      <c r="B62" s="26" t="s">
        <v>141</v>
      </c>
      <c r="C62" s="26">
        <v>57</v>
      </c>
      <c r="D62" s="27">
        <v>3.282</v>
      </c>
      <c r="E62" s="28" t="s">
        <v>30</v>
      </c>
      <c r="F62" s="28">
        <v>3</v>
      </c>
      <c r="G62" s="29">
        <f t="shared" si="0"/>
        <v>3.0756000000000006</v>
      </c>
      <c r="H62" s="31">
        <f t="shared" si="4"/>
        <v>81.756</v>
      </c>
      <c r="I62" s="28"/>
      <c r="J62" s="37"/>
      <c r="K62" s="38">
        <f t="shared" si="1"/>
        <v>81.756</v>
      </c>
      <c r="L62" s="32">
        <v>61</v>
      </c>
      <c r="M62" s="39" t="str">
        <f>VLOOKUP(B62,'[1]2025年推免意愿征集'!$C:$I,7,0)</f>
        <v>普通推免</v>
      </c>
    </row>
    <row r="63" spans="1:13" x14ac:dyDescent="0.2">
      <c r="A63" s="25" t="s">
        <v>142</v>
      </c>
      <c r="B63" s="26" t="s">
        <v>143</v>
      </c>
      <c r="C63" s="26">
        <v>83</v>
      </c>
      <c r="D63" s="27">
        <v>3.1453000000000002</v>
      </c>
      <c r="E63" s="28" t="s">
        <v>20</v>
      </c>
      <c r="F63" s="28">
        <v>3.7</v>
      </c>
      <c r="G63" s="29">
        <f t="shared" si="0"/>
        <v>3.0712400000000004</v>
      </c>
      <c r="H63" s="31">
        <f t="shared" si="4"/>
        <v>81.712400000000002</v>
      </c>
      <c r="I63" s="28"/>
      <c r="J63" s="41"/>
      <c r="K63" s="38">
        <f t="shared" si="1"/>
        <v>81.712400000000002</v>
      </c>
      <c r="L63" s="32">
        <v>62</v>
      </c>
      <c r="M63" s="39" t="str">
        <f>VLOOKUP(B63,'[1]2025年推免意愿征集'!$C:$I,7,0)</f>
        <v>普通推免</v>
      </c>
    </row>
    <row r="64" spans="1:13" x14ac:dyDescent="0.2">
      <c r="A64" s="25" t="s">
        <v>144</v>
      </c>
      <c r="B64" s="26" t="s">
        <v>145</v>
      </c>
      <c r="C64" s="26">
        <v>93</v>
      </c>
      <c r="D64" s="27">
        <v>3.0531999999999999</v>
      </c>
      <c r="E64" s="28" t="s">
        <v>15</v>
      </c>
      <c r="F64" s="18">
        <v>4</v>
      </c>
      <c r="G64" s="29">
        <f t="shared" si="0"/>
        <v>3.0425600000000004</v>
      </c>
      <c r="H64" s="31">
        <f t="shared" si="4"/>
        <v>81.425600000000003</v>
      </c>
      <c r="I64" s="28">
        <v>0.25</v>
      </c>
      <c r="J64" s="37"/>
      <c r="K64" s="38">
        <f t="shared" si="1"/>
        <v>81.675600000000003</v>
      </c>
      <c r="L64" s="32">
        <v>63</v>
      </c>
      <c r="M64" s="39" t="str">
        <f>VLOOKUP(B64,'[1]2025年推免意愿征集'!$C:$I,7,0)</f>
        <v>强基计划</v>
      </c>
    </row>
    <row r="65" spans="1:13" s="16" customFormat="1" x14ac:dyDescent="0.2">
      <c r="A65" s="25" t="s">
        <v>146</v>
      </c>
      <c r="B65" s="26" t="s">
        <v>147</v>
      </c>
      <c r="C65" s="26">
        <v>85</v>
      </c>
      <c r="D65" s="27">
        <v>3.1360000000000001</v>
      </c>
      <c r="E65" s="28" t="s">
        <v>20</v>
      </c>
      <c r="F65" s="28">
        <v>3.7</v>
      </c>
      <c r="G65" s="29">
        <f t="shared" si="0"/>
        <v>3.0638000000000005</v>
      </c>
      <c r="H65" s="31">
        <f t="shared" si="4"/>
        <v>81.638000000000005</v>
      </c>
      <c r="I65" s="28"/>
      <c r="J65" s="41"/>
      <c r="K65" s="38">
        <f t="shared" si="1"/>
        <v>81.638000000000005</v>
      </c>
      <c r="L65" s="32">
        <v>64</v>
      </c>
      <c r="M65" s="39" t="str">
        <f>VLOOKUP(B65,'[1]2025年推免意愿征集'!$C:$I,7,0)</f>
        <v>普通推免</v>
      </c>
    </row>
    <row r="66" spans="1:13" s="16" customFormat="1" x14ac:dyDescent="0.2">
      <c r="A66" s="25" t="s">
        <v>148</v>
      </c>
      <c r="B66" s="26" t="s">
        <v>149</v>
      </c>
      <c r="C66" s="26">
        <v>70</v>
      </c>
      <c r="D66" s="27">
        <v>3.1974999999999998</v>
      </c>
      <c r="E66" s="28" t="s">
        <v>30</v>
      </c>
      <c r="F66" s="28">
        <v>3</v>
      </c>
      <c r="G66" s="29">
        <f t="shared" ref="G66:G102" si="5">D66*0.8+F66*0.15</f>
        <v>3.008</v>
      </c>
      <c r="H66" s="31">
        <f t="shared" si="4"/>
        <v>81.08</v>
      </c>
      <c r="I66" s="28">
        <v>0.54</v>
      </c>
      <c r="J66" s="41"/>
      <c r="K66" s="38">
        <f t="shared" ref="K66:K102" si="6">SUM(H66+I66+J66)</f>
        <v>81.62</v>
      </c>
      <c r="L66" s="32">
        <v>65</v>
      </c>
      <c r="M66" s="39" t="str">
        <f>VLOOKUP(B66,'[1]2025年推免意愿征集'!$C:$I,7,0)</f>
        <v>普通推免</v>
      </c>
    </row>
    <row r="67" spans="1:13" x14ac:dyDescent="0.2">
      <c r="A67" s="25" t="s">
        <v>150</v>
      </c>
      <c r="B67" s="26" t="s">
        <v>151</v>
      </c>
      <c r="C67" s="26">
        <v>74</v>
      </c>
      <c r="D67" s="27">
        <v>3.1848000000000001</v>
      </c>
      <c r="E67" s="28" t="s">
        <v>47</v>
      </c>
      <c r="F67" s="28">
        <v>3.3</v>
      </c>
      <c r="G67" s="29">
        <f t="shared" si="5"/>
        <v>3.0428400000000004</v>
      </c>
      <c r="H67" s="31">
        <f t="shared" si="4"/>
        <v>81.428400000000011</v>
      </c>
      <c r="I67" s="28"/>
      <c r="J67" s="41"/>
      <c r="K67" s="38">
        <f t="shared" si="6"/>
        <v>81.428400000000011</v>
      </c>
      <c r="L67" s="32">
        <v>66</v>
      </c>
      <c r="M67" s="39" t="str">
        <f>VLOOKUP(B67,'[1]2025年推免意愿征集'!$C:$I,7,0)</f>
        <v>强基计划</v>
      </c>
    </row>
    <row r="68" spans="1:13" x14ac:dyDescent="0.2">
      <c r="A68" s="25" t="s">
        <v>152</v>
      </c>
      <c r="B68" s="26" t="s">
        <v>153</v>
      </c>
      <c r="C68" s="26">
        <v>88</v>
      </c>
      <c r="D68" s="27">
        <v>3.1097000000000001</v>
      </c>
      <c r="E68" s="28" t="s">
        <v>20</v>
      </c>
      <c r="F68" s="28">
        <v>3.7</v>
      </c>
      <c r="G68" s="29">
        <f t="shared" si="5"/>
        <v>3.0427600000000004</v>
      </c>
      <c r="H68" s="31">
        <f t="shared" si="4"/>
        <v>81.427600000000012</v>
      </c>
      <c r="I68" s="28"/>
      <c r="J68" s="37"/>
      <c r="K68" s="38">
        <f t="shared" si="6"/>
        <v>81.427600000000012</v>
      </c>
      <c r="L68" s="32">
        <v>67</v>
      </c>
      <c r="M68" s="39" t="str">
        <f>VLOOKUP(B68,'[1]2025年推免意愿征集'!$C:$I,7,0)</f>
        <v>国优计划</v>
      </c>
    </row>
    <row r="69" spans="1:13" x14ac:dyDescent="0.2">
      <c r="A69" s="25" t="s">
        <v>154</v>
      </c>
      <c r="B69" s="26" t="s">
        <v>155</v>
      </c>
      <c r="C69" s="26">
        <v>67</v>
      </c>
      <c r="D69" s="27">
        <v>3.2223000000000002</v>
      </c>
      <c r="E69" s="28" t="s">
        <v>30</v>
      </c>
      <c r="F69" s="28">
        <v>3</v>
      </c>
      <c r="G69" s="29">
        <f t="shared" si="5"/>
        <v>3.0278400000000003</v>
      </c>
      <c r="H69" s="31">
        <f t="shared" si="4"/>
        <v>81.278400000000005</v>
      </c>
      <c r="I69" s="28"/>
      <c r="J69" s="37"/>
      <c r="K69" s="38">
        <f t="shared" si="6"/>
        <v>81.278400000000005</v>
      </c>
      <c r="L69" s="32">
        <v>68</v>
      </c>
      <c r="M69" s="39" t="str">
        <f>VLOOKUP(B69,'[1]2025年推免意愿征集'!$C:$I,7,0)</f>
        <v>强基计划</v>
      </c>
    </row>
    <row r="70" spans="1:13" x14ac:dyDescent="0.2">
      <c r="A70" s="25" t="s">
        <v>156</v>
      </c>
      <c r="B70" s="26" t="s">
        <v>157</v>
      </c>
      <c r="C70" s="26">
        <v>97</v>
      </c>
      <c r="D70" s="27">
        <v>3.0164</v>
      </c>
      <c r="E70" s="28" t="s">
        <v>47</v>
      </c>
      <c r="F70" s="28">
        <v>3.3</v>
      </c>
      <c r="G70" s="29">
        <f t="shared" si="5"/>
        <v>2.9081200000000003</v>
      </c>
      <c r="H70" s="31">
        <f>81-(3-G70)/0.3*4</f>
        <v>79.774933333333337</v>
      </c>
      <c r="I70" s="28">
        <v>1.5</v>
      </c>
      <c r="J70" s="37"/>
      <c r="K70" s="38">
        <f t="shared" si="6"/>
        <v>81.274933333333337</v>
      </c>
      <c r="L70" s="32">
        <v>69</v>
      </c>
      <c r="M70" s="39" t="str">
        <f>VLOOKUP(B70,'[1]2025年推免意愿征集'!$C:$I,7,0)</f>
        <v>普通推免</v>
      </c>
    </row>
    <row r="71" spans="1:13" x14ac:dyDescent="0.2">
      <c r="A71" s="25" t="s">
        <v>158</v>
      </c>
      <c r="B71" s="26" t="s">
        <v>159</v>
      </c>
      <c r="C71" s="26">
        <v>79</v>
      </c>
      <c r="D71" s="27">
        <v>3.1595</v>
      </c>
      <c r="E71" s="28" t="s">
        <v>47</v>
      </c>
      <c r="F71" s="28">
        <v>3.3</v>
      </c>
      <c r="G71" s="29">
        <f t="shared" si="5"/>
        <v>3.0226000000000002</v>
      </c>
      <c r="H71" s="31">
        <f>84-(3.3-G71)/0.3*3</f>
        <v>81.225999999999999</v>
      </c>
      <c r="I71" s="28"/>
      <c r="J71" s="41"/>
      <c r="K71" s="38">
        <f t="shared" si="6"/>
        <v>81.225999999999999</v>
      </c>
      <c r="L71" s="32">
        <v>70</v>
      </c>
      <c r="M71" s="39" t="str">
        <f>VLOOKUP(B71,'[1]2025年推免意愿征集'!$C:$I,7,0)</f>
        <v>普通推免</v>
      </c>
    </row>
    <row r="72" spans="1:13" x14ac:dyDescent="0.2">
      <c r="A72" s="25" t="s">
        <v>160</v>
      </c>
      <c r="B72" s="26" t="s">
        <v>161</v>
      </c>
      <c r="C72" s="26">
        <v>58</v>
      </c>
      <c r="D72" s="27">
        <v>3.2717999999999998</v>
      </c>
      <c r="E72" s="28" t="s">
        <v>115</v>
      </c>
      <c r="F72" s="28">
        <v>2.7</v>
      </c>
      <c r="G72" s="29">
        <f t="shared" si="5"/>
        <v>3.0224400000000005</v>
      </c>
      <c r="H72" s="31">
        <f>84-(3.3-G72)/0.3*3</f>
        <v>81.224400000000003</v>
      </c>
      <c r="I72" s="28"/>
      <c r="J72" s="41"/>
      <c r="K72" s="38">
        <f t="shared" si="6"/>
        <v>81.224400000000003</v>
      </c>
      <c r="L72" s="32">
        <v>71</v>
      </c>
      <c r="M72" s="39" t="str">
        <f>VLOOKUP(B72,'[1]2025年推免意愿征集'!$C:$I,7,0)</f>
        <v>普通推免</v>
      </c>
    </row>
    <row r="73" spans="1:13" x14ac:dyDescent="0.2">
      <c r="A73" s="25" t="s">
        <v>162</v>
      </c>
      <c r="B73" s="26" t="s">
        <v>163</v>
      </c>
      <c r="C73" s="26">
        <v>69</v>
      </c>
      <c r="D73" s="27">
        <v>3.2153</v>
      </c>
      <c r="E73" s="28" t="s">
        <v>30</v>
      </c>
      <c r="F73" s="28">
        <v>3</v>
      </c>
      <c r="G73" s="29">
        <f t="shared" si="5"/>
        <v>3.02224</v>
      </c>
      <c r="H73" s="31">
        <f>84-(3.3-G73)/0.3*3</f>
        <v>81.222400000000007</v>
      </c>
      <c r="I73" s="28"/>
      <c r="J73" s="41"/>
      <c r="K73" s="38">
        <f t="shared" si="6"/>
        <v>81.222400000000007</v>
      </c>
      <c r="L73" s="32">
        <v>72</v>
      </c>
      <c r="M73" s="39" t="str">
        <f>VLOOKUP(B73,'[1]2025年推免意愿征集'!$C:$I,7,0)</f>
        <v>普通推免</v>
      </c>
    </row>
    <row r="74" spans="1:13" x14ac:dyDescent="0.2">
      <c r="A74" s="25" t="s">
        <v>164</v>
      </c>
      <c r="B74" s="26" t="s">
        <v>165</v>
      </c>
      <c r="C74" s="26">
        <v>59</v>
      </c>
      <c r="D74" s="27">
        <v>3.2679999999999998</v>
      </c>
      <c r="E74" s="28" t="s">
        <v>115</v>
      </c>
      <c r="F74" s="28">
        <v>2.7</v>
      </c>
      <c r="G74" s="29">
        <f t="shared" si="5"/>
        <v>3.0194000000000001</v>
      </c>
      <c r="H74" s="31">
        <f>84-(3.3-G74)/0.3*3</f>
        <v>81.194000000000003</v>
      </c>
      <c r="I74" s="28"/>
      <c r="J74" s="37"/>
      <c r="K74" s="38">
        <f t="shared" si="6"/>
        <v>81.194000000000003</v>
      </c>
      <c r="L74" s="32">
        <v>73</v>
      </c>
      <c r="M74" s="39" t="str">
        <f>VLOOKUP(B74,'[1]2025年推免意愿征集'!$C:$I,7,0)</f>
        <v>普通推免</v>
      </c>
    </row>
    <row r="75" spans="1:13" x14ac:dyDescent="0.2">
      <c r="A75" s="25" t="s">
        <v>166</v>
      </c>
      <c r="B75" s="26" t="s">
        <v>167</v>
      </c>
      <c r="C75" s="26">
        <v>94</v>
      </c>
      <c r="D75" s="27">
        <v>3.0495999999999999</v>
      </c>
      <c r="E75" s="28" t="s">
        <v>20</v>
      </c>
      <c r="F75" s="28">
        <v>3.7</v>
      </c>
      <c r="G75" s="29">
        <f t="shared" si="5"/>
        <v>2.9946800000000002</v>
      </c>
      <c r="H75" s="31">
        <f t="shared" ref="H75:H98" si="7">81-(3-G75)/0.3*4</f>
        <v>80.929066666666671</v>
      </c>
      <c r="I75" s="28">
        <v>0.24</v>
      </c>
      <c r="J75" s="37"/>
      <c r="K75" s="38">
        <f t="shared" si="6"/>
        <v>81.169066666666666</v>
      </c>
      <c r="L75" s="32">
        <v>74</v>
      </c>
      <c r="M75" s="39" t="str">
        <f>VLOOKUP(B75,'[1]2025年推免意愿征集'!$C:$I,7,0)</f>
        <v>普通推免</v>
      </c>
    </row>
    <row r="76" spans="1:13" x14ac:dyDescent="0.2">
      <c r="A76" s="25" t="s">
        <v>168</v>
      </c>
      <c r="B76" s="26" t="s">
        <v>169</v>
      </c>
      <c r="C76" s="26">
        <v>64</v>
      </c>
      <c r="D76" s="27">
        <v>3.2414999999999998</v>
      </c>
      <c r="E76" s="28" t="s">
        <v>115</v>
      </c>
      <c r="F76" s="28">
        <v>2.7</v>
      </c>
      <c r="G76" s="29">
        <f t="shared" si="5"/>
        <v>2.9981999999999998</v>
      </c>
      <c r="H76" s="31">
        <f t="shared" si="7"/>
        <v>80.975999999999999</v>
      </c>
      <c r="I76" s="28"/>
      <c r="J76" s="37"/>
      <c r="K76" s="38">
        <f t="shared" si="6"/>
        <v>80.975999999999999</v>
      </c>
      <c r="L76" s="32">
        <v>75</v>
      </c>
      <c r="M76" s="39" t="str">
        <f>VLOOKUP(B76,'[1]2025年推免意愿征集'!$C:$I,7,0)</f>
        <v>普通推免</v>
      </c>
    </row>
    <row r="77" spans="1:13" x14ac:dyDescent="0.2">
      <c r="A77" s="25" t="s">
        <v>170</v>
      </c>
      <c r="B77" s="26" t="s">
        <v>171</v>
      </c>
      <c r="C77" s="26">
        <v>75</v>
      </c>
      <c r="D77" s="27">
        <v>3.1842999999999999</v>
      </c>
      <c r="E77" s="28" t="s">
        <v>30</v>
      </c>
      <c r="F77" s="28">
        <v>3</v>
      </c>
      <c r="G77" s="29">
        <f t="shared" si="5"/>
        <v>2.9974400000000001</v>
      </c>
      <c r="H77" s="31">
        <f t="shared" si="7"/>
        <v>80.96586666666667</v>
      </c>
      <c r="I77" s="28"/>
      <c r="J77" s="41"/>
      <c r="K77" s="38">
        <f t="shared" si="6"/>
        <v>80.96586666666667</v>
      </c>
      <c r="L77" s="32">
        <v>76</v>
      </c>
      <c r="M77" s="39" t="str">
        <f>VLOOKUP(B77,'[1]2025年推免意愿征集'!$C:$I,7,0)</f>
        <v>普通推免</v>
      </c>
    </row>
    <row r="78" spans="1:13" x14ac:dyDescent="0.2">
      <c r="A78" s="25" t="s">
        <v>172</v>
      </c>
      <c r="B78" s="26" t="s">
        <v>173</v>
      </c>
      <c r="C78" s="26">
        <v>66</v>
      </c>
      <c r="D78" s="27">
        <v>3.2238000000000002</v>
      </c>
      <c r="E78" s="28" t="s">
        <v>115</v>
      </c>
      <c r="F78" s="28">
        <v>2.7</v>
      </c>
      <c r="G78" s="29">
        <f t="shared" si="5"/>
        <v>2.9840400000000002</v>
      </c>
      <c r="H78" s="31">
        <f t="shared" si="7"/>
        <v>80.787199999999999</v>
      </c>
      <c r="I78" s="28"/>
      <c r="J78" s="37"/>
      <c r="K78" s="38">
        <f t="shared" si="6"/>
        <v>80.787199999999999</v>
      </c>
      <c r="L78" s="32">
        <v>77</v>
      </c>
      <c r="M78" s="39" t="str">
        <f>VLOOKUP(B78,'[1]2025年推免意愿征集'!$C:$I,7,0)</f>
        <v>普通推免</v>
      </c>
    </row>
    <row r="79" spans="1:13" x14ac:dyDescent="0.2">
      <c r="A79" s="25" t="s">
        <v>174</v>
      </c>
      <c r="B79" s="26" t="s">
        <v>175</v>
      </c>
      <c r="C79" s="26">
        <v>78</v>
      </c>
      <c r="D79" s="27">
        <v>3.1617000000000002</v>
      </c>
      <c r="E79" s="28" t="s">
        <v>30</v>
      </c>
      <c r="F79" s="28">
        <v>3</v>
      </c>
      <c r="G79" s="29">
        <f t="shared" si="5"/>
        <v>2.9793600000000007</v>
      </c>
      <c r="H79" s="31">
        <f t="shared" si="7"/>
        <v>80.724800000000016</v>
      </c>
      <c r="I79" s="28"/>
      <c r="J79" s="41"/>
      <c r="K79" s="38">
        <f t="shared" si="6"/>
        <v>80.724800000000016</v>
      </c>
      <c r="L79" s="32">
        <v>78</v>
      </c>
      <c r="M79" s="39" t="str">
        <f>VLOOKUP(B79,'[1]2025年推免意愿征集'!$C:$I,7,0)</f>
        <v>强基计划</v>
      </c>
    </row>
    <row r="80" spans="1:13" x14ac:dyDescent="0.2">
      <c r="A80" s="25" t="s">
        <v>176</v>
      </c>
      <c r="B80" s="26" t="s">
        <v>177</v>
      </c>
      <c r="C80" s="26">
        <v>84</v>
      </c>
      <c r="D80" s="27">
        <v>3.137</v>
      </c>
      <c r="E80" s="28" t="s">
        <v>30</v>
      </c>
      <c r="F80" s="28">
        <v>3</v>
      </c>
      <c r="G80" s="29">
        <f t="shared" si="5"/>
        <v>2.9596</v>
      </c>
      <c r="H80" s="31">
        <f t="shared" si="7"/>
        <v>80.461333333333329</v>
      </c>
      <c r="I80" s="28">
        <v>0.16</v>
      </c>
      <c r="J80" s="41"/>
      <c r="K80" s="38">
        <f t="shared" si="6"/>
        <v>80.621333333333325</v>
      </c>
      <c r="L80" s="32">
        <v>79</v>
      </c>
      <c r="M80" s="39" t="str">
        <f>VLOOKUP(B80,'[1]2025年推免意愿征集'!$C:$I,7,0)</f>
        <v>普通推免</v>
      </c>
    </row>
    <row r="81" spans="1:13" x14ac:dyDescent="0.2">
      <c r="A81" s="25" t="s">
        <v>178</v>
      </c>
      <c r="B81" s="26" t="s">
        <v>179</v>
      </c>
      <c r="C81" s="26">
        <v>82</v>
      </c>
      <c r="D81" s="27">
        <v>3.1492</v>
      </c>
      <c r="E81" s="28" t="s">
        <v>30</v>
      </c>
      <c r="F81" s="28">
        <v>3</v>
      </c>
      <c r="G81" s="29">
        <f t="shared" si="5"/>
        <v>2.96936</v>
      </c>
      <c r="H81" s="31">
        <f t="shared" si="7"/>
        <v>80.591466666666662</v>
      </c>
      <c r="I81" s="28"/>
      <c r="J81" s="41"/>
      <c r="K81" s="38">
        <f t="shared" si="6"/>
        <v>80.591466666666662</v>
      </c>
      <c r="L81" s="32">
        <v>80</v>
      </c>
      <c r="M81" s="39" t="str">
        <f>VLOOKUP(B81,'[1]2025年推免意愿征集'!$C:$I,7,0)</f>
        <v>普通推免</v>
      </c>
    </row>
    <row r="82" spans="1:13" x14ac:dyDescent="0.2">
      <c r="A82" s="25" t="s">
        <v>180</v>
      </c>
      <c r="B82" s="26" t="s">
        <v>181</v>
      </c>
      <c r="C82" s="26">
        <v>73</v>
      </c>
      <c r="D82" s="27">
        <v>3.19</v>
      </c>
      <c r="E82" s="28" t="s">
        <v>115</v>
      </c>
      <c r="F82" s="28">
        <v>2.7</v>
      </c>
      <c r="G82" s="29">
        <f t="shared" si="5"/>
        <v>2.9569999999999999</v>
      </c>
      <c r="H82" s="31">
        <f t="shared" si="7"/>
        <v>80.426666666666662</v>
      </c>
      <c r="I82" s="28"/>
      <c r="J82" s="41"/>
      <c r="K82" s="38">
        <f t="shared" si="6"/>
        <v>80.426666666666662</v>
      </c>
      <c r="L82" s="32">
        <v>81</v>
      </c>
      <c r="M82" s="39" t="str">
        <f>VLOOKUP(B82,'[1]2025年推免意愿征集'!$C:$I,7,0)</f>
        <v>普通推免</v>
      </c>
    </row>
    <row r="83" spans="1:13" x14ac:dyDescent="0.2">
      <c r="A83" s="25" t="s">
        <v>182</v>
      </c>
      <c r="B83" s="26" t="s">
        <v>183</v>
      </c>
      <c r="C83" s="26">
        <v>77</v>
      </c>
      <c r="D83" s="27">
        <v>3.1798000000000002</v>
      </c>
      <c r="E83" s="28" t="s">
        <v>115</v>
      </c>
      <c r="F83" s="28">
        <v>2.7</v>
      </c>
      <c r="G83" s="29">
        <f t="shared" si="5"/>
        <v>2.9488400000000006</v>
      </c>
      <c r="H83" s="31">
        <f t="shared" si="7"/>
        <v>80.317866666666674</v>
      </c>
      <c r="I83" s="28"/>
      <c r="J83" s="41"/>
      <c r="K83" s="38">
        <f t="shared" si="6"/>
        <v>80.317866666666674</v>
      </c>
      <c r="L83" s="32">
        <v>82</v>
      </c>
      <c r="M83" s="39" t="str">
        <f>VLOOKUP(B83,'[1]2025年推免意愿征集'!$C:$I,7,0)</f>
        <v>普通推免</v>
      </c>
    </row>
    <row r="84" spans="1:13" x14ac:dyDescent="0.2">
      <c r="A84" s="25" t="s">
        <v>184</v>
      </c>
      <c r="B84" s="26" t="s">
        <v>185</v>
      </c>
      <c r="C84" s="26">
        <v>87</v>
      </c>
      <c r="D84" s="27">
        <v>3.1198000000000001</v>
      </c>
      <c r="E84" s="28" t="s">
        <v>30</v>
      </c>
      <c r="F84" s="28">
        <v>3</v>
      </c>
      <c r="G84" s="29">
        <f t="shared" si="5"/>
        <v>2.9458400000000005</v>
      </c>
      <c r="H84" s="31">
        <f t="shared" si="7"/>
        <v>80.277866666666668</v>
      </c>
      <c r="I84" s="28"/>
      <c r="J84" s="37"/>
      <c r="K84" s="38">
        <f t="shared" si="6"/>
        <v>80.277866666666668</v>
      </c>
      <c r="L84" s="32">
        <v>83</v>
      </c>
      <c r="M84" s="39" t="str">
        <f>VLOOKUP(B84,'[1]2025年推免意愿征集'!$C:$I,7,0)</f>
        <v>强基计划</v>
      </c>
    </row>
    <row r="85" spans="1:13" x14ac:dyDescent="0.2">
      <c r="A85" s="25" t="s">
        <v>186</v>
      </c>
      <c r="B85" s="26" t="s">
        <v>187</v>
      </c>
      <c r="C85" s="26">
        <v>89</v>
      </c>
      <c r="D85" s="27">
        <v>3.1036999999999999</v>
      </c>
      <c r="E85" s="28" t="s">
        <v>30</v>
      </c>
      <c r="F85" s="28">
        <v>3</v>
      </c>
      <c r="G85" s="29">
        <f t="shared" si="5"/>
        <v>2.9329600000000005</v>
      </c>
      <c r="H85" s="31">
        <f t="shared" si="7"/>
        <v>80.106133333333332</v>
      </c>
      <c r="I85" s="28"/>
      <c r="J85" s="37"/>
      <c r="K85" s="38">
        <f t="shared" si="6"/>
        <v>80.106133333333332</v>
      </c>
      <c r="L85" s="32">
        <v>84</v>
      </c>
      <c r="M85" s="39" t="str">
        <f>VLOOKUP(B85,'[1]2025年推免意愿征集'!$C:$I,7,0)</f>
        <v>普通推免</v>
      </c>
    </row>
    <row r="86" spans="1:13" x14ac:dyDescent="0.2">
      <c r="A86" s="25" t="s">
        <v>188</v>
      </c>
      <c r="B86" s="26" t="s">
        <v>189</v>
      </c>
      <c r="C86" s="26">
        <v>68</v>
      </c>
      <c r="D86" s="27">
        <v>3.2161</v>
      </c>
      <c r="E86" s="28" t="s">
        <v>190</v>
      </c>
      <c r="F86" s="28">
        <v>2.2999999999999998</v>
      </c>
      <c r="G86" s="29">
        <f t="shared" si="5"/>
        <v>2.9178800000000003</v>
      </c>
      <c r="H86" s="31">
        <f t="shared" si="7"/>
        <v>79.90506666666667</v>
      </c>
      <c r="I86" s="28"/>
      <c r="J86" s="37"/>
      <c r="K86" s="38">
        <f t="shared" si="6"/>
        <v>79.90506666666667</v>
      </c>
      <c r="L86" s="32">
        <v>85</v>
      </c>
      <c r="M86" s="39" t="str">
        <f>VLOOKUP(B86,'[1]2025年推免意愿征集'!$C:$I,7,0)</f>
        <v>普通推免</v>
      </c>
    </row>
    <row r="87" spans="1:13" x14ac:dyDescent="0.2">
      <c r="A87" s="25" t="s">
        <v>191</v>
      </c>
      <c r="B87" s="26" t="s">
        <v>192</v>
      </c>
      <c r="C87" s="26">
        <v>90</v>
      </c>
      <c r="D87" s="27">
        <v>3.0720000000000001</v>
      </c>
      <c r="E87" s="28" t="s">
        <v>30</v>
      </c>
      <c r="F87" s="28">
        <v>3</v>
      </c>
      <c r="G87" s="29">
        <f t="shared" si="5"/>
        <v>2.9076000000000004</v>
      </c>
      <c r="H87" s="31">
        <f t="shared" si="7"/>
        <v>79.768000000000001</v>
      </c>
      <c r="I87" s="28"/>
      <c r="J87" s="37"/>
      <c r="K87" s="38">
        <f t="shared" si="6"/>
        <v>79.768000000000001</v>
      </c>
      <c r="L87" s="32">
        <v>86</v>
      </c>
      <c r="M87" s="39" t="str">
        <f>VLOOKUP(B87,'[1]2025年推免意愿征集'!$C:$I,7,0)</f>
        <v>普通推免</v>
      </c>
    </row>
    <row r="88" spans="1:13" x14ac:dyDescent="0.2">
      <c r="A88" s="25" t="s">
        <v>193</v>
      </c>
      <c r="B88" s="26" t="s">
        <v>194</v>
      </c>
      <c r="C88" s="26">
        <v>86</v>
      </c>
      <c r="D88" s="27">
        <v>3.1219999999999999</v>
      </c>
      <c r="E88" s="28" t="s">
        <v>115</v>
      </c>
      <c r="F88" s="28">
        <v>2.7</v>
      </c>
      <c r="G88" s="29">
        <f t="shared" si="5"/>
        <v>2.9026000000000005</v>
      </c>
      <c r="H88" s="31">
        <f t="shared" si="7"/>
        <v>79.701333333333338</v>
      </c>
      <c r="I88" s="28"/>
      <c r="J88" s="41"/>
      <c r="K88" s="38">
        <f t="shared" si="6"/>
        <v>79.701333333333338</v>
      </c>
      <c r="L88" s="32">
        <v>87</v>
      </c>
      <c r="M88" s="39" t="str">
        <f>VLOOKUP(B88,'[1]2025年推免意愿征集'!$C:$I,7,0)</f>
        <v>普通推免</v>
      </c>
    </row>
    <row r="89" spans="1:13" x14ac:dyDescent="0.2">
      <c r="A89" s="42" t="s">
        <v>195</v>
      </c>
      <c r="B89" s="28" t="s">
        <v>196</v>
      </c>
      <c r="C89" s="26">
        <v>114</v>
      </c>
      <c r="D89" s="27">
        <v>2.8443000000000001</v>
      </c>
      <c r="E89" s="43" t="s">
        <v>15</v>
      </c>
      <c r="F89" s="28">
        <v>4</v>
      </c>
      <c r="G89" s="29">
        <f t="shared" si="5"/>
        <v>2.8754400000000002</v>
      </c>
      <c r="H89" s="31">
        <f t="shared" si="7"/>
        <v>79.339200000000005</v>
      </c>
      <c r="I89" s="28"/>
      <c r="J89" s="37"/>
      <c r="K89" s="38">
        <f t="shared" si="6"/>
        <v>79.339200000000005</v>
      </c>
      <c r="L89" s="32">
        <v>88</v>
      </c>
      <c r="M89" s="39" t="str">
        <f>VLOOKUP(B89,'[1]2025年推免意愿征集'!$C:$I,7,0)</f>
        <v>普通推免</v>
      </c>
    </row>
    <row r="90" spans="1:13" x14ac:dyDescent="0.2">
      <c r="A90" s="25" t="s">
        <v>197</v>
      </c>
      <c r="B90" s="26" t="s">
        <v>198</v>
      </c>
      <c r="C90" s="26">
        <v>91</v>
      </c>
      <c r="D90" s="27">
        <v>3.0653999999999999</v>
      </c>
      <c r="E90" s="28" t="s">
        <v>115</v>
      </c>
      <c r="F90" s="28">
        <v>2.7</v>
      </c>
      <c r="G90" s="29">
        <f t="shared" si="5"/>
        <v>2.8573200000000005</v>
      </c>
      <c r="H90" s="31">
        <f t="shared" si="7"/>
        <v>79.0976</v>
      </c>
      <c r="I90" s="28"/>
      <c r="J90" s="37"/>
      <c r="K90" s="38">
        <f t="shared" si="6"/>
        <v>79.0976</v>
      </c>
      <c r="L90" s="32">
        <v>89</v>
      </c>
      <c r="M90" s="39" t="str">
        <f>VLOOKUP(B90,'[1]2025年推免意愿征集'!$C:$I,7,0)</f>
        <v>普通推免</v>
      </c>
    </row>
    <row r="91" spans="1:13" x14ac:dyDescent="0.2">
      <c r="A91" s="25" t="s">
        <v>199</v>
      </c>
      <c r="B91" s="25" t="s">
        <v>200</v>
      </c>
      <c r="C91" s="26">
        <v>99</v>
      </c>
      <c r="D91" s="27">
        <v>2.9975999999999998</v>
      </c>
      <c r="E91" s="28" t="s">
        <v>30</v>
      </c>
      <c r="F91" s="28">
        <v>3</v>
      </c>
      <c r="G91" s="29">
        <f t="shared" si="5"/>
        <v>2.8480800000000004</v>
      </c>
      <c r="H91" s="31">
        <f t="shared" si="7"/>
        <v>78.974400000000003</v>
      </c>
      <c r="I91" s="28"/>
      <c r="J91" s="37"/>
      <c r="K91" s="38">
        <f t="shared" si="6"/>
        <v>78.974400000000003</v>
      </c>
      <c r="L91" s="32">
        <v>90</v>
      </c>
      <c r="M91" s="39" t="str">
        <f>VLOOKUP(B91,'[1]2025年推免意愿征集'!$C:$I,7,0)</f>
        <v>普通推免</v>
      </c>
    </row>
    <row r="92" spans="1:13" x14ac:dyDescent="0.2">
      <c r="A92" s="25" t="s">
        <v>201</v>
      </c>
      <c r="B92" s="25" t="s">
        <v>202</v>
      </c>
      <c r="C92" s="26">
        <v>106</v>
      </c>
      <c r="D92" s="27">
        <v>2.9266000000000001</v>
      </c>
      <c r="E92" s="28" t="s">
        <v>30</v>
      </c>
      <c r="F92" s="28">
        <v>3</v>
      </c>
      <c r="G92" s="29">
        <f t="shared" si="5"/>
        <v>2.7912800000000004</v>
      </c>
      <c r="H92" s="31">
        <f t="shared" si="7"/>
        <v>78.217066666666668</v>
      </c>
      <c r="I92" s="28">
        <v>0.6</v>
      </c>
      <c r="J92" s="37"/>
      <c r="K92" s="38">
        <f t="shared" si="6"/>
        <v>78.817066666666662</v>
      </c>
      <c r="L92" s="32">
        <v>91</v>
      </c>
      <c r="M92" s="39" t="str">
        <f>VLOOKUP(B92,'[1]2025年推免意愿征集'!$C:$I,7,0)</f>
        <v>强基计划</v>
      </c>
    </row>
    <row r="93" spans="1:13" x14ac:dyDescent="0.2">
      <c r="A93" s="25" t="s">
        <v>203</v>
      </c>
      <c r="B93" s="26" t="s">
        <v>204</v>
      </c>
      <c r="C93" s="26">
        <v>96</v>
      </c>
      <c r="D93" s="27">
        <v>3.0217000000000001</v>
      </c>
      <c r="E93" s="28" t="s">
        <v>115</v>
      </c>
      <c r="F93" s="28">
        <v>2.7</v>
      </c>
      <c r="G93" s="29">
        <f t="shared" si="5"/>
        <v>2.8223600000000006</v>
      </c>
      <c r="H93" s="31">
        <f t="shared" si="7"/>
        <v>78.631466666666682</v>
      </c>
      <c r="I93" s="28"/>
      <c r="J93" s="37"/>
      <c r="K93" s="38">
        <f t="shared" si="6"/>
        <v>78.631466666666682</v>
      </c>
      <c r="L93" s="32">
        <v>92</v>
      </c>
      <c r="M93" s="39" t="str">
        <f>VLOOKUP(B93,'[1]2025年推免意愿征集'!$C:$I,7,0)</f>
        <v>普通推免</v>
      </c>
    </row>
    <row r="94" spans="1:13" x14ac:dyDescent="0.2">
      <c r="A94" s="25" t="s">
        <v>205</v>
      </c>
      <c r="B94" s="25" t="s">
        <v>206</v>
      </c>
      <c r="C94" s="26">
        <v>121</v>
      </c>
      <c r="D94" s="27">
        <v>2.7669000000000001</v>
      </c>
      <c r="E94" s="28" t="s">
        <v>47</v>
      </c>
      <c r="F94" s="28">
        <v>3.3</v>
      </c>
      <c r="G94" s="29">
        <f t="shared" si="5"/>
        <v>2.7085200000000005</v>
      </c>
      <c r="H94" s="31">
        <f t="shared" si="7"/>
        <v>77.113600000000005</v>
      </c>
      <c r="I94" s="28">
        <v>1</v>
      </c>
      <c r="J94" s="37"/>
      <c r="K94" s="38">
        <f t="shared" si="6"/>
        <v>78.113600000000005</v>
      </c>
      <c r="L94" s="32">
        <v>93</v>
      </c>
      <c r="M94" s="39" t="str">
        <f>VLOOKUP(B94,'[1]2025年推免意愿征集'!$C:$I,7,0)</f>
        <v>普通推免</v>
      </c>
    </row>
    <row r="95" spans="1:13" x14ac:dyDescent="0.2">
      <c r="A95" s="25" t="s">
        <v>207</v>
      </c>
      <c r="B95" s="25" t="s">
        <v>208</v>
      </c>
      <c r="C95" s="26">
        <v>122</v>
      </c>
      <c r="D95" s="27">
        <v>2.7610000000000001</v>
      </c>
      <c r="E95" s="28" t="s">
        <v>20</v>
      </c>
      <c r="F95" s="28">
        <v>3.7</v>
      </c>
      <c r="G95" s="29">
        <f t="shared" si="5"/>
        <v>2.7638000000000003</v>
      </c>
      <c r="H95" s="31">
        <f t="shared" si="7"/>
        <v>77.850666666666669</v>
      </c>
      <c r="I95" s="28"/>
      <c r="J95" s="37"/>
      <c r="K95" s="38">
        <f t="shared" si="6"/>
        <v>77.850666666666669</v>
      </c>
      <c r="L95" s="32">
        <v>94</v>
      </c>
      <c r="M95" s="39" t="str">
        <f>VLOOKUP(B95,'[1]2025年推免意愿征集'!$C:$I,7,0)</f>
        <v>普通推免</v>
      </c>
    </row>
    <row r="96" spans="1:13" x14ac:dyDescent="0.2">
      <c r="A96" s="25" t="s">
        <v>209</v>
      </c>
      <c r="B96" s="25" t="s">
        <v>210</v>
      </c>
      <c r="C96" s="26">
        <v>110</v>
      </c>
      <c r="D96" s="27">
        <v>2.8881999999999999</v>
      </c>
      <c r="E96" s="28" t="s">
        <v>30</v>
      </c>
      <c r="F96" s="28">
        <v>3</v>
      </c>
      <c r="G96" s="29">
        <f t="shared" si="5"/>
        <v>2.7605599999999999</v>
      </c>
      <c r="H96" s="31">
        <f t="shared" si="7"/>
        <v>77.80746666666667</v>
      </c>
      <c r="I96" s="28"/>
      <c r="J96" s="37"/>
      <c r="K96" s="38">
        <f t="shared" si="6"/>
        <v>77.80746666666667</v>
      </c>
      <c r="L96" s="32">
        <v>95</v>
      </c>
      <c r="M96" s="39" t="str">
        <f>VLOOKUP(B96,'[1]2025年推免意愿征集'!$C:$I,7,0)</f>
        <v>普通推免</v>
      </c>
    </row>
    <row r="97" spans="1:13" x14ac:dyDescent="0.2">
      <c r="A97" s="25" t="s">
        <v>211</v>
      </c>
      <c r="B97" s="26" t="s">
        <v>212</v>
      </c>
      <c r="C97" s="26">
        <v>117</v>
      </c>
      <c r="D97" s="27">
        <v>2.8007</v>
      </c>
      <c r="E97" s="28" t="s">
        <v>47</v>
      </c>
      <c r="F97" s="28">
        <v>3.3</v>
      </c>
      <c r="G97" s="29">
        <f t="shared" si="5"/>
        <v>2.73556</v>
      </c>
      <c r="H97" s="31">
        <f t="shared" si="7"/>
        <v>77.474133333333327</v>
      </c>
      <c r="I97" s="28"/>
      <c r="J97" s="37"/>
      <c r="K97" s="38">
        <f t="shared" si="6"/>
        <v>77.474133333333327</v>
      </c>
      <c r="L97" s="32">
        <v>96</v>
      </c>
      <c r="M97" s="39" t="str">
        <f>VLOOKUP(B97,'[1]2025年推免意愿征集'!$C:$I,7,0)</f>
        <v>普通推免</v>
      </c>
    </row>
    <row r="98" spans="1:13" x14ac:dyDescent="0.2">
      <c r="A98" s="25" t="s">
        <v>213</v>
      </c>
      <c r="B98" s="25" t="s">
        <v>214</v>
      </c>
      <c r="C98" s="26">
        <v>111</v>
      </c>
      <c r="D98" s="27">
        <v>2.8763000000000001</v>
      </c>
      <c r="E98" s="28" t="s">
        <v>115</v>
      </c>
      <c r="F98" s="28">
        <v>2.7</v>
      </c>
      <c r="G98" s="29">
        <f t="shared" si="5"/>
        <v>2.7060399999999998</v>
      </c>
      <c r="H98" s="31">
        <f t="shared" si="7"/>
        <v>77.080533333333335</v>
      </c>
      <c r="I98" s="28"/>
      <c r="J98" s="37"/>
      <c r="K98" s="38">
        <f t="shared" si="6"/>
        <v>77.080533333333335</v>
      </c>
      <c r="L98" s="32">
        <v>97</v>
      </c>
      <c r="M98" s="39" t="str">
        <f>VLOOKUP(B98,'[1]2025年推免意愿征集'!$C:$I,7,0)</f>
        <v>支教</v>
      </c>
    </row>
    <row r="99" spans="1:13" x14ac:dyDescent="0.2">
      <c r="A99" s="25" t="s">
        <v>215</v>
      </c>
      <c r="B99" s="25" t="s">
        <v>216</v>
      </c>
      <c r="C99" s="26">
        <v>120</v>
      </c>
      <c r="D99" s="27">
        <v>2.7698999999999998</v>
      </c>
      <c r="E99" s="28" t="s">
        <v>190</v>
      </c>
      <c r="F99" s="28">
        <v>2.2999999999999998</v>
      </c>
      <c r="G99" s="29">
        <f t="shared" si="5"/>
        <v>2.5609200000000003</v>
      </c>
      <c r="H99" s="31">
        <f>77-(2.7-G99)/0.4*3</f>
        <v>75.956900000000005</v>
      </c>
      <c r="I99" s="28"/>
      <c r="J99" s="37"/>
      <c r="K99" s="38">
        <f t="shared" si="6"/>
        <v>75.956900000000005</v>
      </c>
      <c r="L99" s="32">
        <v>98</v>
      </c>
      <c r="M99" s="39" t="str">
        <f>VLOOKUP(B99,'[1]2025年推免意愿征集'!$C:$I,7,0)</f>
        <v>普通推免</v>
      </c>
    </row>
    <row r="100" spans="1:13" x14ac:dyDescent="0.2">
      <c r="A100" s="25" t="s">
        <v>217</v>
      </c>
      <c r="B100" s="25" t="s">
        <v>218</v>
      </c>
      <c r="C100" s="26">
        <v>135</v>
      </c>
      <c r="D100" s="27">
        <v>2.5992000000000002</v>
      </c>
      <c r="E100" s="28" t="s">
        <v>30</v>
      </c>
      <c r="F100" s="28">
        <v>3</v>
      </c>
      <c r="G100" s="29">
        <f t="shared" si="5"/>
        <v>2.5293600000000005</v>
      </c>
      <c r="H100" s="31">
        <f>77-(2.7-G100)/0.4*3</f>
        <v>75.720200000000006</v>
      </c>
      <c r="I100" s="28"/>
      <c r="J100" s="37"/>
      <c r="K100" s="38">
        <f t="shared" si="6"/>
        <v>75.720200000000006</v>
      </c>
      <c r="L100" s="32">
        <v>99</v>
      </c>
      <c r="M100" s="39" t="str">
        <f>VLOOKUP(B100,'[1]2025年推免意愿征集'!$C:$I,7,0)</f>
        <v>普通推免</v>
      </c>
    </row>
    <row r="101" spans="1:13" x14ac:dyDescent="0.2">
      <c r="A101" s="25" t="s">
        <v>219</v>
      </c>
      <c r="B101" s="25" t="s">
        <v>220</v>
      </c>
      <c r="C101" s="26">
        <v>141</v>
      </c>
      <c r="D101" s="27">
        <v>2.5392999999999999</v>
      </c>
      <c r="E101" s="28" t="s">
        <v>30</v>
      </c>
      <c r="F101" s="28">
        <v>3</v>
      </c>
      <c r="G101" s="29">
        <f t="shared" si="5"/>
        <v>2.4814400000000001</v>
      </c>
      <c r="H101" s="31">
        <f>77-(2.7-G101)/0.4*3</f>
        <v>75.360799999999998</v>
      </c>
      <c r="I101" s="28"/>
      <c r="J101" s="37"/>
      <c r="K101" s="38">
        <f t="shared" si="6"/>
        <v>75.360799999999998</v>
      </c>
      <c r="L101" s="32">
        <v>100</v>
      </c>
      <c r="M101" s="39" t="str">
        <f>VLOOKUP(B101,'[1]2025年推免意愿征集'!$C:$I,7,0)</f>
        <v>普通推免</v>
      </c>
    </row>
    <row r="102" spans="1:13" x14ac:dyDescent="0.2">
      <c r="A102" s="25" t="s">
        <v>221</v>
      </c>
      <c r="B102" s="25" t="s">
        <v>222</v>
      </c>
      <c r="C102" s="26">
        <v>139</v>
      </c>
      <c r="D102" s="27">
        <v>2.5486</v>
      </c>
      <c r="E102" s="25" t="s">
        <v>115</v>
      </c>
      <c r="F102" s="25">
        <v>2.7</v>
      </c>
      <c r="G102" s="25">
        <f t="shared" si="5"/>
        <v>2.4438800000000001</v>
      </c>
      <c r="H102" s="31">
        <f>77-(2.7-G102)/0.4*3</f>
        <v>75.079099999999997</v>
      </c>
      <c r="I102" s="28">
        <v>0.08</v>
      </c>
      <c r="J102" s="44"/>
      <c r="K102" s="38">
        <f t="shared" si="6"/>
        <v>75.159099999999995</v>
      </c>
      <c r="L102" s="32">
        <v>101</v>
      </c>
      <c r="M102" s="39" t="str">
        <f>VLOOKUP(B102,'[1]2025年推免意愿征集'!$C:$I,7,0)</f>
        <v>普通推免</v>
      </c>
    </row>
  </sheetData>
  <autoFilter ref="M1:M102" xr:uid="{00000000-0001-0000-0000-000000000000}"/>
  <sortState xmlns:xlrd2="http://schemas.microsoft.com/office/spreadsheetml/2017/richdata2" ref="A2:M102">
    <sortCondition descending="1" ref="K2"/>
  </sortState>
  <phoneticPr fontId="8" type="noConversion"/>
  <pageMargins left="0.70866141732283505" right="0.70866141732283505" top="0.74803149606299202" bottom="0.74803149606299202" header="0.31496062992126" footer="0.31496062992126"/>
  <pageSetup paperSize="9" orientation="landscape" r:id="rId1"/>
  <headerFoot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6"/>
  <sheetViews>
    <sheetView workbookViewId="0">
      <selection activeCell="F11" sqref="F11"/>
    </sheetView>
  </sheetViews>
  <sheetFormatPr defaultColWidth="12" defaultRowHeight="14.25" x14ac:dyDescent="0.2"/>
  <cols>
    <col min="1" max="1" width="4.125" style="1" customWidth="1"/>
    <col min="2" max="2" width="14.625" style="1" customWidth="1"/>
    <col min="3" max="3" width="7.625" style="1" customWidth="1"/>
    <col min="4" max="4" width="14.75" style="2" customWidth="1"/>
    <col min="5" max="5" width="6.625" style="1" customWidth="1"/>
    <col min="6" max="6" width="60" style="1" customWidth="1"/>
    <col min="7" max="7" width="19.875" style="1" customWidth="1"/>
    <col min="8" max="8" width="37.375" style="1" customWidth="1"/>
    <col min="9" max="9" width="16.375" style="1" customWidth="1"/>
    <col min="10" max="10" width="19.875" style="1" customWidth="1"/>
    <col min="11" max="11" width="32.5" style="1" customWidth="1"/>
    <col min="12" max="12" width="12" style="1"/>
  </cols>
  <sheetData>
    <row r="1" spans="1:12" x14ac:dyDescent="0.2">
      <c r="A1" s="45" t="s">
        <v>223</v>
      </c>
      <c r="B1" s="46"/>
      <c r="C1" s="46"/>
      <c r="D1" s="47"/>
      <c r="E1" s="46"/>
      <c r="F1" s="46"/>
      <c r="G1" s="46"/>
      <c r="H1" s="46"/>
      <c r="I1" s="45"/>
      <c r="J1" s="46"/>
    </row>
    <row r="2" spans="1:12" x14ac:dyDescent="0.2">
      <c r="A2" s="3" t="s">
        <v>224</v>
      </c>
      <c r="B2" s="3" t="s">
        <v>0</v>
      </c>
      <c r="C2" s="3" t="s">
        <v>1</v>
      </c>
      <c r="D2" s="4" t="s">
        <v>225</v>
      </c>
      <c r="E2" s="3" t="s">
        <v>226</v>
      </c>
      <c r="F2" s="3" t="s">
        <v>227</v>
      </c>
      <c r="G2" s="3" t="s">
        <v>228</v>
      </c>
      <c r="H2" s="3" t="s">
        <v>229</v>
      </c>
      <c r="I2" s="3" t="s">
        <v>230</v>
      </c>
      <c r="J2" s="3" t="s">
        <v>231</v>
      </c>
      <c r="K2" s="3" t="s">
        <v>232</v>
      </c>
      <c r="L2" s="3" t="s">
        <v>233</v>
      </c>
    </row>
    <row r="3" spans="1:12" x14ac:dyDescent="0.2">
      <c r="A3" s="1">
        <v>1</v>
      </c>
      <c r="B3" s="5" t="s">
        <v>16</v>
      </c>
      <c r="C3" s="1" t="s">
        <v>17</v>
      </c>
      <c r="D3" s="2" t="s">
        <v>234</v>
      </c>
      <c r="E3" s="1">
        <f>3*0.25</f>
        <v>0.75</v>
      </c>
      <c r="F3" s="1" t="s">
        <v>235</v>
      </c>
      <c r="G3" s="1" t="s">
        <v>236</v>
      </c>
    </row>
    <row r="4" spans="1:12" x14ac:dyDescent="0.2">
      <c r="A4" s="1">
        <v>2</v>
      </c>
      <c r="B4" s="5" t="s">
        <v>148</v>
      </c>
      <c r="C4" s="1" t="s">
        <v>149</v>
      </c>
      <c r="D4" s="2" t="s">
        <v>237</v>
      </c>
      <c r="E4" s="1">
        <f>3*0.18</f>
        <v>0.54</v>
      </c>
      <c r="F4" s="1" t="s">
        <v>238</v>
      </c>
      <c r="G4" s="1" t="s">
        <v>239</v>
      </c>
    </row>
    <row r="5" spans="1:12" x14ac:dyDescent="0.2">
      <c r="A5" s="1">
        <v>3</v>
      </c>
      <c r="B5" s="5" t="s">
        <v>107</v>
      </c>
      <c r="C5" s="1" t="s">
        <v>108</v>
      </c>
      <c r="D5" s="2" t="s">
        <v>240</v>
      </c>
      <c r="E5" s="1">
        <f>2*0.13</f>
        <v>0.26</v>
      </c>
      <c r="F5" s="6" t="s">
        <v>241</v>
      </c>
      <c r="G5" s="1" t="s">
        <v>242</v>
      </c>
    </row>
    <row r="6" spans="1:12" x14ac:dyDescent="0.2">
      <c r="A6" s="1">
        <v>4</v>
      </c>
      <c r="B6" s="5" t="s">
        <v>41</v>
      </c>
      <c r="C6" s="1" t="s">
        <v>42</v>
      </c>
      <c r="D6" s="2" t="s">
        <v>243</v>
      </c>
      <c r="E6" s="1">
        <f>1*0.08</f>
        <v>0.08</v>
      </c>
      <c r="F6" s="1" t="s">
        <v>244</v>
      </c>
      <c r="G6" s="1" t="s">
        <v>245</v>
      </c>
    </row>
    <row r="7" spans="1:12" x14ac:dyDescent="0.2">
      <c r="A7" s="1">
        <v>5</v>
      </c>
      <c r="B7" s="5" t="s">
        <v>31</v>
      </c>
      <c r="C7" s="1" t="s">
        <v>32</v>
      </c>
      <c r="D7" s="2" t="s">
        <v>246</v>
      </c>
      <c r="E7" s="1">
        <f>2*0.17</f>
        <v>0.34</v>
      </c>
      <c r="F7" s="1" t="s">
        <v>247</v>
      </c>
      <c r="I7" s="1" t="s">
        <v>248</v>
      </c>
    </row>
    <row r="8" spans="1:12" x14ac:dyDescent="0.2">
      <c r="A8" s="1">
        <v>6</v>
      </c>
      <c r="B8" s="5" t="s">
        <v>166</v>
      </c>
      <c r="C8" s="1" t="s">
        <v>167</v>
      </c>
      <c r="D8" s="2" t="s">
        <v>249</v>
      </c>
      <c r="E8" s="1">
        <f>2*0.12</f>
        <v>0.24</v>
      </c>
      <c r="F8" s="1" t="s">
        <v>250</v>
      </c>
      <c r="I8" s="1" t="s">
        <v>251</v>
      </c>
    </row>
    <row r="9" spans="1:12" x14ac:dyDescent="0.2">
      <c r="A9" s="1">
        <v>7</v>
      </c>
      <c r="B9" s="5" t="s">
        <v>176</v>
      </c>
      <c r="C9" s="1" t="s">
        <v>177</v>
      </c>
      <c r="D9" s="2" t="s">
        <v>252</v>
      </c>
      <c r="E9" s="1">
        <f>2*0.08</f>
        <v>0.16</v>
      </c>
      <c r="F9" s="1" t="s">
        <v>253</v>
      </c>
      <c r="G9" s="1" t="s">
        <v>254</v>
      </c>
    </row>
    <row r="10" spans="1:12" x14ac:dyDescent="0.2">
      <c r="A10" s="1">
        <v>8</v>
      </c>
      <c r="B10" s="5" t="s">
        <v>111</v>
      </c>
      <c r="C10" s="1" t="s">
        <v>112</v>
      </c>
      <c r="D10" s="2" t="s">
        <v>240</v>
      </c>
      <c r="E10" s="1">
        <f>2*0.13</f>
        <v>0.26</v>
      </c>
      <c r="F10" s="1" t="s">
        <v>255</v>
      </c>
      <c r="G10" s="1" t="s">
        <v>256</v>
      </c>
    </row>
    <row r="11" spans="1:12" x14ac:dyDescent="0.2">
      <c r="A11" s="1">
        <v>9</v>
      </c>
      <c r="B11" s="5" t="s">
        <v>201</v>
      </c>
      <c r="C11" s="1" t="s">
        <v>202</v>
      </c>
      <c r="D11" s="2" t="s">
        <v>257</v>
      </c>
      <c r="E11" s="1">
        <f>2*0.3</f>
        <v>0.6</v>
      </c>
      <c r="F11" s="6" t="s">
        <v>258</v>
      </c>
      <c r="G11" s="1" t="s">
        <v>259</v>
      </c>
    </row>
    <row r="12" spans="1:12" x14ac:dyDescent="0.2">
      <c r="A12" s="1">
        <v>10</v>
      </c>
      <c r="B12" s="5" t="s">
        <v>144</v>
      </c>
      <c r="C12" s="1" t="s">
        <v>145</v>
      </c>
      <c r="D12" s="2" t="s">
        <v>260</v>
      </c>
      <c r="E12" s="1">
        <f>5*0.05</f>
        <v>0.25</v>
      </c>
      <c r="F12" s="6" t="s">
        <v>261</v>
      </c>
      <c r="H12" s="1" t="s">
        <v>262</v>
      </c>
    </row>
    <row r="13" spans="1:12" x14ac:dyDescent="0.2">
      <c r="A13" s="1">
        <v>11</v>
      </c>
      <c r="B13" s="5" t="s">
        <v>66</v>
      </c>
      <c r="C13" s="1" t="s">
        <v>67</v>
      </c>
      <c r="D13" s="2" t="s">
        <v>263</v>
      </c>
      <c r="E13" s="1">
        <f>3*0.07</f>
        <v>0.21</v>
      </c>
      <c r="F13" s="1" t="s">
        <v>264</v>
      </c>
      <c r="I13" s="1" t="s">
        <v>265</v>
      </c>
    </row>
    <row r="14" spans="1:12" x14ac:dyDescent="0.2">
      <c r="A14" s="1">
        <v>12</v>
      </c>
      <c r="B14" s="5" t="s">
        <v>82</v>
      </c>
      <c r="C14" s="1" t="s">
        <v>83</v>
      </c>
      <c r="D14" s="2" t="s">
        <v>266</v>
      </c>
      <c r="E14" s="1">
        <f>2*0.2</f>
        <v>0.4</v>
      </c>
      <c r="F14" s="1" t="s">
        <v>267</v>
      </c>
      <c r="G14" s="1" t="s">
        <v>268</v>
      </c>
    </row>
    <row r="15" spans="1:12" ht="28.5" x14ac:dyDescent="0.2">
      <c r="A15" s="1">
        <v>13</v>
      </c>
      <c r="B15" s="5" t="s">
        <v>74</v>
      </c>
      <c r="C15" s="1" t="s">
        <v>75</v>
      </c>
      <c r="D15" s="2" t="s">
        <v>269</v>
      </c>
      <c r="E15" s="1">
        <f>3*0.08+2*0.2</f>
        <v>0.64</v>
      </c>
      <c r="F15" s="7" t="s">
        <v>270</v>
      </c>
      <c r="G15" s="1" t="s">
        <v>242</v>
      </c>
      <c r="I15" s="1" t="s">
        <v>271</v>
      </c>
    </row>
    <row r="16" spans="1:12" x14ac:dyDescent="0.2">
      <c r="A16" s="1">
        <v>14</v>
      </c>
      <c r="B16" s="5" t="s">
        <v>113</v>
      </c>
      <c r="C16" s="1" t="s">
        <v>114</v>
      </c>
      <c r="D16" s="2" t="s">
        <v>263</v>
      </c>
      <c r="E16" s="1">
        <f>3*0.07</f>
        <v>0.21</v>
      </c>
      <c r="F16" s="1" t="s">
        <v>272</v>
      </c>
      <c r="I16" s="1" t="s">
        <v>273</v>
      </c>
    </row>
    <row r="17" spans="1:11" ht="42.75" x14ac:dyDescent="0.2">
      <c r="A17" s="1">
        <v>15</v>
      </c>
      <c r="B17" s="5" t="s">
        <v>52</v>
      </c>
      <c r="C17" s="1" t="s">
        <v>53</v>
      </c>
      <c r="D17" s="2" t="s">
        <v>274</v>
      </c>
      <c r="E17" s="1">
        <f>3*0.5+1*0.07+2*0.1</f>
        <v>1.77</v>
      </c>
      <c r="F17" s="8" t="s">
        <v>275</v>
      </c>
      <c r="G17" s="7" t="s">
        <v>276</v>
      </c>
      <c r="K17" s="6" t="s">
        <v>277</v>
      </c>
    </row>
    <row r="18" spans="1:11" x14ac:dyDescent="0.2">
      <c r="A18" s="1">
        <v>16</v>
      </c>
      <c r="B18" s="5" t="s">
        <v>58</v>
      </c>
      <c r="C18" s="1" t="s">
        <v>59</v>
      </c>
      <c r="D18" s="2" t="s">
        <v>234</v>
      </c>
      <c r="E18" s="1">
        <f>3*0.25</f>
        <v>0.75</v>
      </c>
      <c r="F18" s="1" t="s">
        <v>278</v>
      </c>
      <c r="G18" s="1" t="s">
        <v>279</v>
      </c>
    </row>
    <row r="19" spans="1:11" x14ac:dyDescent="0.2">
      <c r="A19" s="1">
        <v>17</v>
      </c>
      <c r="B19" s="5" t="s">
        <v>26</v>
      </c>
      <c r="C19" s="1" t="s">
        <v>27</v>
      </c>
      <c r="D19" s="2" t="s">
        <v>280</v>
      </c>
      <c r="E19" s="1">
        <f>1/5</f>
        <v>0.2</v>
      </c>
      <c r="F19" s="1" t="s">
        <v>281</v>
      </c>
      <c r="G19" s="1" t="s">
        <v>282</v>
      </c>
    </row>
    <row r="20" spans="1:11" x14ac:dyDescent="0.2">
      <c r="A20" s="1">
        <v>18</v>
      </c>
      <c r="B20" s="5" t="s">
        <v>54</v>
      </c>
      <c r="C20" s="1" t="s">
        <v>55</v>
      </c>
      <c r="D20" s="2" t="s">
        <v>283</v>
      </c>
      <c r="E20" s="1">
        <f>3*0.5</f>
        <v>1.5</v>
      </c>
      <c r="F20" s="1" t="s">
        <v>284</v>
      </c>
      <c r="I20" s="1" t="s">
        <v>285</v>
      </c>
    </row>
    <row r="21" spans="1:11" x14ac:dyDescent="0.2">
      <c r="A21" s="1">
        <v>19</v>
      </c>
      <c r="B21" s="5" t="s">
        <v>94</v>
      </c>
      <c r="C21" s="1" t="s">
        <v>95</v>
      </c>
      <c r="D21" s="2" t="s">
        <v>286</v>
      </c>
      <c r="E21" s="1">
        <f>4*0.2</f>
        <v>0.8</v>
      </c>
      <c r="F21" s="1" t="s">
        <v>287</v>
      </c>
      <c r="H21" s="1" t="s">
        <v>288</v>
      </c>
    </row>
    <row r="22" spans="1:11" x14ac:dyDescent="0.2">
      <c r="A22" s="1">
        <v>20</v>
      </c>
      <c r="B22" s="5" t="s">
        <v>13</v>
      </c>
      <c r="C22" s="1" t="s">
        <v>14</v>
      </c>
      <c r="D22" s="2" t="s">
        <v>289</v>
      </c>
      <c r="E22" s="9">
        <f>2/3</f>
        <v>0.66666666666666696</v>
      </c>
      <c r="F22" s="1" t="s">
        <v>290</v>
      </c>
      <c r="G22" s="1" t="s">
        <v>291</v>
      </c>
    </row>
    <row r="23" spans="1:11" ht="28.5" x14ac:dyDescent="0.2">
      <c r="A23" s="1">
        <v>21</v>
      </c>
      <c r="B23" s="5" t="s">
        <v>56</v>
      </c>
      <c r="C23" s="1" t="s">
        <v>57</v>
      </c>
      <c r="D23" s="2" t="s">
        <v>292</v>
      </c>
      <c r="E23" s="1">
        <f>5*0.03+3*0.03</f>
        <v>0.24</v>
      </c>
      <c r="F23" s="7" t="s">
        <v>293</v>
      </c>
      <c r="I23" s="1" t="s">
        <v>294</v>
      </c>
      <c r="J23" s="1" t="s">
        <v>295</v>
      </c>
    </row>
    <row r="24" spans="1:11" ht="28.5" x14ac:dyDescent="0.2">
      <c r="A24" s="1">
        <v>22</v>
      </c>
      <c r="B24" s="5" t="s">
        <v>118</v>
      </c>
      <c r="C24" s="1" t="s">
        <v>119</v>
      </c>
      <c r="D24" s="2" t="s">
        <v>296</v>
      </c>
      <c r="E24" s="1">
        <f>1/5+3*0.08</f>
        <v>0.44</v>
      </c>
      <c r="F24" s="8" t="s">
        <v>297</v>
      </c>
      <c r="G24" s="1" t="s">
        <v>282</v>
      </c>
      <c r="I24" s="1" t="s">
        <v>298</v>
      </c>
    </row>
    <row r="25" spans="1:11" ht="28.5" x14ac:dyDescent="0.2">
      <c r="A25" s="1">
        <v>23</v>
      </c>
      <c r="B25" s="5" t="s">
        <v>43</v>
      </c>
      <c r="C25" s="1" t="s">
        <v>44</v>
      </c>
      <c r="D25" s="2" t="s">
        <v>299</v>
      </c>
      <c r="E25" s="1">
        <f>3*0.07+1/5</f>
        <v>0.41</v>
      </c>
      <c r="F25" s="7" t="s">
        <v>300</v>
      </c>
      <c r="G25" s="1" t="s">
        <v>282</v>
      </c>
      <c r="I25" s="1" t="s">
        <v>301</v>
      </c>
    </row>
    <row r="26" spans="1:11" x14ac:dyDescent="0.2">
      <c r="A26" s="1">
        <v>24</v>
      </c>
      <c r="B26" s="5" t="s">
        <v>205</v>
      </c>
      <c r="C26" s="1" t="s">
        <v>206</v>
      </c>
      <c r="D26" s="2" t="s">
        <v>302</v>
      </c>
      <c r="E26" s="1">
        <f>2*0.5</f>
        <v>1</v>
      </c>
      <c r="F26" s="1" t="s">
        <v>303</v>
      </c>
      <c r="G26" s="1" t="s">
        <v>304</v>
      </c>
    </row>
    <row r="27" spans="1:11" ht="28.5" x14ac:dyDescent="0.2">
      <c r="A27" s="1">
        <v>25</v>
      </c>
      <c r="B27" s="5" t="s">
        <v>136</v>
      </c>
      <c r="C27" s="1" t="s">
        <v>137</v>
      </c>
      <c r="D27" s="2" t="s">
        <v>305</v>
      </c>
      <c r="E27" s="1">
        <f>1/5+3*0.05</f>
        <v>0.35</v>
      </c>
      <c r="F27" s="8" t="s">
        <v>306</v>
      </c>
      <c r="G27" s="1" t="s">
        <v>282</v>
      </c>
      <c r="I27" s="1" t="s">
        <v>307</v>
      </c>
    </row>
    <row r="28" spans="1:11" x14ac:dyDescent="0.2">
      <c r="A28" s="1">
        <v>26</v>
      </c>
      <c r="B28" s="5" t="s">
        <v>48</v>
      </c>
      <c r="C28" s="1" t="s">
        <v>49</v>
      </c>
      <c r="D28" s="2" t="s">
        <v>308</v>
      </c>
      <c r="E28" s="1">
        <f>3*0.24</f>
        <v>0.72</v>
      </c>
      <c r="F28" s="1" t="s">
        <v>309</v>
      </c>
      <c r="G28" s="1" t="s">
        <v>310</v>
      </c>
    </row>
    <row r="29" spans="1:11" x14ac:dyDescent="0.2">
      <c r="A29" s="1">
        <v>27</v>
      </c>
      <c r="B29" s="5" t="s">
        <v>76</v>
      </c>
      <c r="C29" s="1" t="s">
        <v>77</v>
      </c>
      <c r="D29" s="2" t="s">
        <v>311</v>
      </c>
      <c r="E29" s="1">
        <f>3*0.28</f>
        <v>0.84</v>
      </c>
      <c r="F29" s="1" t="s">
        <v>312</v>
      </c>
      <c r="G29" s="1" t="s">
        <v>313</v>
      </c>
    </row>
    <row r="30" spans="1:11" x14ac:dyDescent="0.2">
      <c r="A30" s="1">
        <v>28</v>
      </c>
      <c r="B30" s="5" t="s">
        <v>156</v>
      </c>
      <c r="C30" s="1" t="s">
        <v>157</v>
      </c>
      <c r="D30" s="2" t="s">
        <v>314</v>
      </c>
      <c r="E30" s="1">
        <f>2*0.75</f>
        <v>1.5</v>
      </c>
      <c r="F30" s="7" t="s">
        <v>315</v>
      </c>
      <c r="G30" s="1" t="s">
        <v>316</v>
      </c>
    </row>
    <row r="31" spans="1:11" ht="28.5" x14ac:dyDescent="0.2">
      <c r="A31" s="1">
        <v>29</v>
      </c>
      <c r="B31" s="5" t="s">
        <v>37</v>
      </c>
      <c r="C31" s="1" t="s">
        <v>38</v>
      </c>
      <c r="D31" s="2" t="s">
        <v>317</v>
      </c>
      <c r="E31" s="1">
        <f>3*0.1+3*0.08</f>
        <v>0.54</v>
      </c>
      <c r="F31" s="7" t="s">
        <v>318</v>
      </c>
      <c r="G31" s="1" t="s">
        <v>319</v>
      </c>
      <c r="I31" s="1" t="s">
        <v>320</v>
      </c>
    </row>
    <row r="32" spans="1:11" ht="28.5" x14ac:dyDescent="0.2">
      <c r="A32" s="1">
        <v>30</v>
      </c>
      <c r="B32" s="5" t="s">
        <v>35</v>
      </c>
      <c r="C32" s="1" t="s">
        <v>36</v>
      </c>
      <c r="D32" s="2" t="s">
        <v>299</v>
      </c>
      <c r="E32" s="1">
        <f>3*0.07+1/5</f>
        <v>0.41</v>
      </c>
      <c r="F32" s="7" t="s">
        <v>321</v>
      </c>
      <c r="G32" s="1" t="s">
        <v>282</v>
      </c>
      <c r="I32" s="1" t="s">
        <v>322</v>
      </c>
    </row>
    <row r="33" spans="1:11" x14ac:dyDescent="0.2">
      <c r="A33" s="1">
        <v>31</v>
      </c>
      <c r="B33" s="5" t="s">
        <v>221</v>
      </c>
      <c r="C33" s="1" t="s">
        <v>222</v>
      </c>
      <c r="D33" s="2" t="s">
        <v>323</v>
      </c>
      <c r="E33" s="1">
        <f>2*0.04</f>
        <v>0.08</v>
      </c>
      <c r="F33" s="6" t="s">
        <v>324</v>
      </c>
      <c r="K33" s="6" t="s">
        <v>325</v>
      </c>
    </row>
    <row r="34" spans="1:11" x14ac:dyDescent="0.2">
      <c r="A34" s="10">
        <v>32</v>
      </c>
      <c r="B34" s="11" t="s">
        <v>21</v>
      </c>
      <c r="C34" s="12" t="s">
        <v>22</v>
      </c>
      <c r="D34" s="13" t="s">
        <v>326</v>
      </c>
      <c r="E34" s="12">
        <v>1.05</v>
      </c>
      <c r="F34" s="14" t="s">
        <v>327</v>
      </c>
      <c r="G34" s="12" t="s">
        <v>313</v>
      </c>
    </row>
    <row r="35" spans="1:11" x14ac:dyDescent="0.2">
      <c r="A35" s="10">
        <v>33</v>
      </c>
      <c r="B35" s="11" t="s">
        <v>18</v>
      </c>
      <c r="C35" s="12" t="s">
        <v>19</v>
      </c>
      <c r="D35" s="13" t="s">
        <v>283</v>
      </c>
      <c r="E35" s="12">
        <v>1.5</v>
      </c>
      <c r="F35" s="12" t="s">
        <v>328</v>
      </c>
      <c r="G35" s="12" t="s">
        <v>329</v>
      </c>
    </row>
    <row r="36" spans="1:11" x14ac:dyDescent="0.2">
      <c r="A36" s="10">
        <v>34</v>
      </c>
      <c r="B36" s="11" t="s">
        <v>28</v>
      </c>
      <c r="C36" s="12" t="s">
        <v>29</v>
      </c>
      <c r="D36" s="13" t="s">
        <v>330</v>
      </c>
      <c r="E36" s="12">
        <v>0.45</v>
      </c>
      <c r="F36" s="12" t="s">
        <v>331</v>
      </c>
      <c r="G36" s="12" t="s">
        <v>310</v>
      </c>
    </row>
  </sheetData>
  <mergeCells count="1">
    <mergeCell ref="A1:J1"/>
  </mergeCells>
  <phoneticPr fontId="1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推免排名表</vt:lpstr>
      <vt:lpstr>加分明细及得分公示表</vt:lpstr>
      <vt:lpstr>推免排名表!Print_Titles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???</dc:creator>
  <cp:lastModifiedBy>Robsen Lin</cp:lastModifiedBy>
  <cp:lastPrinted>2024-08-22T07:41:00Z</cp:lastPrinted>
  <dcterms:created xsi:type="dcterms:W3CDTF">2022-09-05T06:33:00Z</dcterms:created>
  <dcterms:modified xsi:type="dcterms:W3CDTF">2024-08-27T06:53:05Z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2816B7AB7007490FAE4C11CB32ACD0D3_12</vt:lpwstr>
  </property>
  <property fmtid="{D5CDD505-2E9C-101B-9397-08002B2CF9AE}" pid="3" name="KSOProductBuildVer">
    <vt:lpwstr>2052-12.1.0.17827</vt:lpwstr>
  </property>
</Properties>
</file>